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rrr/Desktop/"/>
    </mc:Choice>
  </mc:AlternateContent>
  <xr:revisionPtr revIDLastSave="0" documentId="8_{5B9E5EA7-4014-1444-AB5D-DA427961D166}" xr6:coauthVersionLast="45" xr6:coauthVersionMax="45" xr10:uidLastSave="{00000000-0000-0000-0000-000000000000}"/>
  <bookViews>
    <workbookView xWindow="0" yWindow="460" windowWidth="28800" windowHeight="16580" activeTab="1" xr2:uid="{194B7A4D-AA99-6846-A897-F5F432CC442B}"/>
  </bookViews>
  <sheets>
    <sheet name="Fig 1B" sheetId="9" r:id="rId1"/>
    <sheet name="Fig 2C" sheetId="1" r:id="rId2"/>
    <sheet name="Fig 3 B" sheetId="15" r:id="rId3"/>
    <sheet name="Fig 3 C" sheetId="2" r:id="rId4"/>
    <sheet name="Fig 4 B" sheetId="3" r:id="rId5"/>
    <sheet name="Fig 4C" sheetId="6" r:id="rId6"/>
    <sheet name="Fig 5 B" sheetId="16" r:id="rId7"/>
    <sheet name="Supp Fig 1" sheetId="10" r:id="rId8"/>
    <sheet name="Supp Fig 4B" sheetId="4" r:id="rId9"/>
    <sheet name="Supp Fig 5" sheetId="11" r:id="rId10"/>
    <sheet name="Supp Fig 8" sheetId="14" r:id="rId11"/>
    <sheet name="Supp Fig 9" sheetId="12" r:id="rId12"/>
    <sheet name="Supp Note 1" sheetId="7" r:id="rId13"/>
    <sheet name="Supp Note 2" sheetId="13" r:id="rId14"/>
  </sheets>
  <externalReferences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0" l="1"/>
  <c r="H11" i="10"/>
  <c r="L24" i="16"/>
  <c r="L23" i="16"/>
  <c r="L10" i="16"/>
  <c r="L9" i="16"/>
  <c r="K35" i="6"/>
  <c r="O27" i="3"/>
  <c r="K28" i="3"/>
  <c r="V25" i="2"/>
  <c r="K4" i="15"/>
  <c r="X50" i="1"/>
  <c r="U51" i="1"/>
  <c r="R52" i="1"/>
  <c r="X18" i="1"/>
  <c r="X17" i="1"/>
  <c r="X16" i="1"/>
  <c r="X15" i="1"/>
  <c r="U18" i="1"/>
  <c r="U14" i="1"/>
  <c r="U15" i="1"/>
  <c r="U16" i="1"/>
  <c r="U17" i="1"/>
  <c r="G13" i="9"/>
  <c r="H13" i="9" s="1"/>
  <c r="F13" i="9"/>
  <c r="G10" i="9"/>
  <c r="H10" i="9" s="1"/>
  <c r="F10" i="9"/>
  <c r="R45" i="1"/>
  <c r="K7" i="9"/>
  <c r="L8" i="9" s="1"/>
  <c r="U8" i="9"/>
  <c r="U7" i="9"/>
  <c r="R8" i="9"/>
  <c r="R7" i="9"/>
  <c r="N8" i="9"/>
  <c r="N7" i="9"/>
  <c r="K8" i="9"/>
  <c r="G7" i="9"/>
  <c r="F7" i="9"/>
  <c r="V30" i="4" l="1"/>
  <c r="V29" i="4"/>
  <c r="S30" i="4"/>
  <c r="S29" i="4"/>
  <c r="P30" i="4"/>
  <c r="P29" i="4"/>
  <c r="V10" i="4"/>
  <c r="V9" i="4"/>
  <c r="S10" i="4"/>
  <c r="S9" i="4"/>
  <c r="P10" i="4"/>
  <c r="P9" i="4"/>
  <c r="X28" i="3"/>
  <c r="X27" i="3"/>
  <c r="U28" i="3"/>
  <c r="U27" i="3"/>
  <c r="R28" i="3"/>
  <c r="R27" i="3"/>
  <c r="X13" i="3"/>
  <c r="X12" i="3"/>
  <c r="U13" i="3"/>
  <c r="U12" i="3"/>
  <c r="R13" i="3"/>
  <c r="R12" i="3"/>
  <c r="U25" i="2"/>
  <c r="U24" i="2"/>
  <c r="R25" i="2"/>
  <c r="R24" i="2"/>
  <c r="O25" i="2"/>
  <c r="O24" i="2"/>
  <c r="U5" i="2"/>
  <c r="U4" i="2"/>
  <c r="R5" i="2"/>
  <c r="R4" i="2"/>
  <c r="O5" i="2"/>
  <c r="O4" i="2"/>
  <c r="I42" i="4"/>
  <c r="I41" i="4"/>
  <c r="I7" i="15"/>
  <c r="K21" i="15"/>
  <c r="I52" i="1"/>
  <c r="I19" i="1" l="1"/>
  <c r="I39" i="6"/>
  <c r="I38" i="6"/>
  <c r="F65" i="6"/>
  <c r="G65" i="6" s="1"/>
  <c r="E65" i="6"/>
  <c r="F62" i="6"/>
  <c r="G62" i="6" s="1"/>
  <c r="E62" i="6"/>
  <c r="F59" i="6"/>
  <c r="G59" i="6" s="1"/>
  <c r="E59" i="6"/>
  <c r="F56" i="6"/>
  <c r="G56" i="6" s="1"/>
  <c r="E56" i="6"/>
  <c r="F53" i="6"/>
  <c r="G53" i="6" s="1"/>
  <c r="E53" i="6"/>
  <c r="F50" i="6"/>
  <c r="G50" i="6" s="1"/>
  <c r="E50" i="6"/>
  <c r="F47" i="6"/>
  <c r="G47" i="6" s="1"/>
  <c r="E47" i="6"/>
  <c r="F44" i="6"/>
  <c r="G44" i="6" s="1"/>
  <c r="E44" i="6"/>
  <c r="F41" i="6"/>
  <c r="G41" i="6" s="1"/>
  <c r="E41" i="6"/>
  <c r="E38" i="6"/>
  <c r="G38" i="6"/>
  <c r="F38" i="6"/>
  <c r="D37" i="16"/>
  <c r="E37" i="16" s="1"/>
  <c r="F34" i="16"/>
  <c r="G35" i="16" s="1"/>
  <c r="E34" i="16"/>
  <c r="G34" i="16" s="1"/>
  <c r="D34" i="16"/>
  <c r="D31" i="16"/>
  <c r="E31" i="16" s="1"/>
  <c r="D28" i="16"/>
  <c r="E28" i="16" s="1"/>
  <c r="D25" i="16"/>
  <c r="E25" i="16" s="1"/>
  <c r="D22" i="16"/>
  <c r="E22" i="16" s="1"/>
  <c r="D13" i="16"/>
  <c r="E13" i="16" s="1"/>
  <c r="D10" i="16"/>
  <c r="E10" i="16" s="1"/>
  <c r="D7" i="16"/>
  <c r="E7" i="16" s="1"/>
  <c r="D4" i="16"/>
  <c r="E4" i="16" s="1"/>
  <c r="H33" i="15"/>
  <c r="H32" i="15"/>
  <c r="G32" i="15"/>
  <c r="E16" i="15"/>
  <c r="F16" i="15" s="1"/>
  <c r="E32" i="15"/>
  <c r="F32" i="15" s="1"/>
  <c r="E20" i="15"/>
  <c r="F20" i="15" s="1"/>
  <c r="E29" i="15"/>
  <c r="F29" i="15" s="1"/>
  <c r="E26" i="15"/>
  <c r="F26" i="15" s="1"/>
  <c r="E23" i="15"/>
  <c r="F23" i="15" s="1"/>
  <c r="E13" i="15"/>
  <c r="F13" i="15" s="1"/>
  <c r="E10" i="15"/>
  <c r="F10" i="15" s="1"/>
  <c r="E7" i="15"/>
  <c r="F7" i="15" s="1"/>
  <c r="F4" i="15"/>
  <c r="E4" i="15"/>
  <c r="H53" i="14"/>
  <c r="I53" i="14" s="1"/>
  <c r="H50" i="14"/>
  <c r="I50" i="14" s="1"/>
  <c r="H47" i="14"/>
  <c r="I47" i="14" s="1"/>
  <c r="H44" i="14"/>
  <c r="I44" i="14" s="1"/>
  <c r="H41" i="14"/>
  <c r="I41" i="14" s="1"/>
  <c r="H38" i="14"/>
  <c r="I38" i="14" s="1"/>
  <c r="H35" i="14"/>
  <c r="I35" i="14" s="1"/>
  <c r="I32" i="14"/>
  <c r="H32" i="14"/>
  <c r="K39" i="14"/>
  <c r="K38" i="14"/>
  <c r="K37" i="14"/>
  <c r="K36" i="14"/>
  <c r="K35" i="14"/>
  <c r="K34" i="14"/>
  <c r="K33" i="14"/>
  <c r="K32" i="14"/>
  <c r="F33" i="14"/>
  <c r="F34" i="14"/>
  <c r="F35" i="14"/>
  <c r="G35" i="14" s="1"/>
  <c r="L33" i="14" s="1"/>
  <c r="F36" i="14"/>
  <c r="F37" i="14"/>
  <c r="F38" i="14"/>
  <c r="G38" i="14" s="1"/>
  <c r="L34" i="14" s="1"/>
  <c r="F39" i="14"/>
  <c r="F40" i="14"/>
  <c r="F41" i="14"/>
  <c r="G41" i="14" s="1"/>
  <c r="L35" i="14" s="1"/>
  <c r="F42" i="14"/>
  <c r="F43" i="14"/>
  <c r="F44" i="14"/>
  <c r="G44" i="14" s="1"/>
  <c r="L36" i="14" s="1"/>
  <c r="F45" i="14"/>
  <c r="F46" i="14"/>
  <c r="F47" i="14"/>
  <c r="G47" i="14" s="1"/>
  <c r="L37" i="14" s="1"/>
  <c r="F48" i="14"/>
  <c r="F49" i="14"/>
  <c r="F50" i="14"/>
  <c r="G50" i="14" s="1"/>
  <c r="L38" i="14" s="1"/>
  <c r="F51" i="14"/>
  <c r="F52" i="14"/>
  <c r="F53" i="14"/>
  <c r="G53" i="14" s="1"/>
  <c r="L39" i="14" s="1"/>
  <c r="F54" i="14"/>
  <c r="F55" i="14"/>
  <c r="F32" i="14"/>
  <c r="G32" i="14" s="1"/>
  <c r="L32" i="14" s="1"/>
  <c r="L25" i="14" l="1"/>
  <c r="M25" i="14" s="1"/>
  <c r="L22" i="14"/>
  <c r="M22" i="14" s="1"/>
  <c r="L19" i="14"/>
  <c r="M19" i="14" s="1"/>
  <c r="L16" i="14"/>
  <c r="M16" i="14" s="1"/>
  <c r="L13" i="14"/>
  <c r="M13" i="14" s="1"/>
  <c r="L10" i="14"/>
  <c r="M10" i="14" s="1"/>
  <c r="L7" i="14"/>
  <c r="M7" i="14" s="1"/>
  <c r="L4" i="14"/>
  <c r="M4" i="14" s="1"/>
  <c r="Q11" i="14"/>
  <c r="P10" i="14"/>
  <c r="P9" i="14"/>
  <c r="O11" i="14"/>
  <c r="O10" i="14"/>
  <c r="O9" i="14"/>
  <c r="P8" i="14"/>
  <c r="O8" i="14"/>
  <c r="Q7" i="14"/>
  <c r="P7" i="14"/>
  <c r="Q5" i="14"/>
  <c r="P5" i="14"/>
  <c r="O7" i="14"/>
  <c r="O6" i="14"/>
  <c r="O5" i="14"/>
  <c r="K25" i="14"/>
  <c r="G25" i="14"/>
  <c r="P11" i="14" s="1"/>
  <c r="K22" i="14"/>
  <c r="Q10" i="14" s="1"/>
  <c r="G22" i="14"/>
  <c r="K19" i="14"/>
  <c r="Q9" i="14" s="1"/>
  <c r="G19" i="14"/>
  <c r="K16" i="14"/>
  <c r="Q8" i="14" s="1"/>
  <c r="G16" i="14"/>
  <c r="K13" i="14"/>
  <c r="G13" i="14"/>
  <c r="K10" i="14"/>
  <c r="Q6" i="14" s="1"/>
  <c r="G10" i="14"/>
  <c r="P6" i="14" s="1"/>
  <c r="K7" i="14"/>
  <c r="G7" i="14"/>
  <c r="G4" i="14"/>
  <c r="P4" i="14" s="1"/>
  <c r="K4" i="14"/>
  <c r="Q4" i="14" s="1"/>
  <c r="G46" i="4"/>
  <c r="G45" i="4"/>
  <c r="F41" i="4"/>
  <c r="G41" i="4" s="1"/>
  <c r="E41" i="4"/>
  <c r="G38" i="4"/>
  <c r="F38" i="4"/>
  <c r="E38" i="4"/>
  <c r="I22" i="4"/>
  <c r="I21" i="4"/>
  <c r="T9" i="4"/>
  <c r="Q9" i="4"/>
  <c r="M10" i="4"/>
  <c r="M9" i="4"/>
  <c r="J11" i="4"/>
  <c r="J10" i="4"/>
  <c r="J9" i="4"/>
  <c r="F21" i="4"/>
  <c r="G21" i="4" s="1"/>
  <c r="E21" i="4"/>
  <c r="F18" i="4"/>
  <c r="G18" i="4" s="1"/>
  <c r="E18" i="4"/>
  <c r="E78" i="1"/>
  <c r="E77" i="1"/>
  <c r="F45" i="3"/>
  <c r="F44" i="3"/>
  <c r="G40" i="3"/>
  <c r="H40" i="3" s="1"/>
  <c r="F40" i="3"/>
  <c r="G37" i="3"/>
  <c r="H37" i="3" s="1"/>
  <c r="F37" i="3"/>
  <c r="O28" i="3"/>
  <c r="K27" i="3"/>
  <c r="K26" i="3"/>
  <c r="G34" i="3"/>
  <c r="H34" i="3" s="1"/>
  <c r="F34" i="3"/>
  <c r="G31" i="3"/>
  <c r="H31" i="3" s="1"/>
  <c r="F31" i="3"/>
  <c r="G28" i="3"/>
  <c r="H28" i="3" s="1"/>
  <c r="F28" i="3"/>
  <c r="G25" i="3"/>
  <c r="H25" i="3" s="1"/>
  <c r="F25" i="3"/>
  <c r="I46" i="1"/>
  <c r="L45" i="1" s="1"/>
  <c r="X14" i="1"/>
  <c r="R14" i="1"/>
  <c r="M18" i="1"/>
  <c r="L18" i="1"/>
  <c r="X13" i="1"/>
  <c r="X12" i="1"/>
  <c r="W13" i="1"/>
  <c r="W14" i="1"/>
  <c r="W15" i="1"/>
  <c r="W16" i="1"/>
  <c r="W17" i="1"/>
  <c r="W18" i="1"/>
  <c r="W19" i="1"/>
  <c r="W12" i="1"/>
  <c r="U13" i="1"/>
  <c r="X49" i="1"/>
  <c r="X52" i="1"/>
  <c r="X48" i="1"/>
  <c r="X47" i="1"/>
  <c r="X46" i="1"/>
  <c r="U49" i="1"/>
  <c r="R46" i="1"/>
  <c r="U12" i="1"/>
  <c r="T12" i="1"/>
  <c r="U19" i="1"/>
  <c r="T13" i="1"/>
  <c r="T14" i="1"/>
  <c r="T15" i="1"/>
  <c r="T16" i="1"/>
  <c r="T17" i="1"/>
  <c r="T18" i="1"/>
  <c r="T19" i="1"/>
  <c r="W46" i="1"/>
  <c r="W47" i="1"/>
  <c r="W48" i="1"/>
  <c r="W49" i="1"/>
  <c r="W50" i="1"/>
  <c r="W51" i="1"/>
  <c r="W52" i="1"/>
  <c r="W45" i="1"/>
  <c r="U46" i="1"/>
  <c r="U47" i="1"/>
  <c r="U48" i="1"/>
  <c r="U50" i="1"/>
  <c r="U52" i="1"/>
  <c r="T46" i="1"/>
  <c r="T47" i="1"/>
  <c r="T48" i="1"/>
  <c r="T49" i="1"/>
  <c r="T50" i="1"/>
  <c r="T51" i="1"/>
  <c r="T52" i="1"/>
  <c r="T45" i="1"/>
  <c r="P45" i="1"/>
  <c r="I48" i="1"/>
  <c r="L46" i="1" s="1"/>
  <c r="P13" i="1"/>
  <c r="P14" i="1"/>
  <c r="P15" i="1"/>
  <c r="P16" i="1"/>
  <c r="P17" i="1"/>
  <c r="P18" i="1"/>
  <c r="P19" i="1"/>
  <c r="P12" i="1"/>
  <c r="P46" i="1"/>
  <c r="P47" i="1"/>
  <c r="P48" i="1"/>
  <c r="P49" i="1"/>
  <c r="P50" i="1"/>
  <c r="P51" i="1"/>
  <c r="P52" i="1"/>
  <c r="L51" i="1"/>
  <c r="X51" i="1" s="1"/>
  <c r="I51" i="1"/>
  <c r="L52" i="1" s="1"/>
  <c r="I50" i="1"/>
  <c r="L47" i="1" s="1"/>
  <c r="I49" i="1"/>
  <c r="L50" i="1" s="1"/>
  <c r="I47" i="1"/>
  <c r="L49" i="1" s="1"/>
  <c r="I45" i="1"/>
  <c r="L48" i="1" s="1"/>
  <c r="L19" i="1"/>
  <c r="X19" i="1" s="1"/>
  <c r="I18" i="1"/>
  <c r="L16" i="1" s="1"/>
  <c r="I17" i="1"/>
  <c r="L12" i="1" s="1"/>
  <c r="I16" i="1"/>
  <c r="I15" i="1"/>
  <c r="L13" i="1" s="1"/>
  <c r="I14" i="1"/>
  <c r="L14" i="1" s="1"/>
  <c r="I13" i="1"/>
  <c r="L15" i="1" s="1"/>
  <c r="I12" i="1"/>
  <c r="L17" i="1" s="1"/>
  <c r="F45" i="1"/>
  <c r="G45" i="1" s="1"/>
  <c r="E45" i="1"/>
  <c r="F48" i="1"/>
  <c r="G48" i="1" s="1"/>
  <c r="E48" i="1"/>
  <c r="E42" i="2"/>
  <c r="E41" i="2"/>
  <c r="G39" i="2"/>
  <c r="F39" i="2"/>
  <c r="F36" i="2"/>
  <c r="G36" i="2" s="1"/>
  <c r="E39" i="2"/>
  <c r="E36" i="2"/>
  <c r="L25" i="2"/>
  <c r="L24" i="2"/>
  <c r="J24" i="2"/>
  <c r="J26" i="2"/>
  <c r="J25" i="2"/>
  <c r="E33" i="2"/>
  <c r="E24" i="2"/>
  <c r="X45" i="1" l="1"/>
  <c r="U45" i="1"/>
  <c r="F11" i="3"/>
  <c r="F38" i="1"/>
  <c r="G38" i="1" s="1"/>
  <c r="E38" i="1"/>
  <c r="F35" i="1"/>
  <c r="G35" i="1" s="1"/>
  <c r="E35" i="1"/>
  <c r="F32" i="1"/>
  <c r="G32" i="1" s="1"/>
  <c r="E32" i="1"/>
  <c r="F29" i="1"/>
  <c r="G29" i="1" s="1"/>
  <c r="E29" i="1"/>
  <c r="F26" i="1"/>
  <c r="G26" i="1" s="1"/>
  <c r="E26" i="1"/>
  <c r="F23" i="1"/>
  <c r="G23" i="1" s="1"/>
  <c r="E23" i="1"/>
  <c r="F20" i="1"/>
  <c r="G20" i="1" s="1"/>
  <c r="E20" i="1"/>
  <c r="F17" i="1"/>
  <c r="G17" i="1" s="1"/>
  <c r="E17" i="1"/>
  <c r="F72" i="1"/>
  <c r="G72" i="1" s="1"/>
  <c r="E72" i="1"/>
  <c r="F69" i="1"/>
  <c r="G69" i="1" s="1"/>
  <c r="E69" i="1"/>
  <c r="F66" i="1"/>
  <c r="G66" i="1" s="1"/>
  <c r="E66" i="1"/>
  <c r="F63" i="1"/>
  <c r="G63" i="1" s="1"/>
  <c r="E63" i="1"/>
  <c r="F60" i="1"/>
  <c r="G60" i="1" s="1"/>
  <c r="E60" i="1"/>
  <c r="F57" i="1"/>
  <c r="G57" i="1" s="1"/>
  <c r="E57" i="1"/>
  <c r="F54" i="1"/>
  <c r="G54" i="1" s="1"/>
  <c r="E54" i="1"/>
  <c r="F51" i="1"/>
  <c r="G51" i="1" s="1"/>
  <c r="E51" i="1"/>
  <c r="F14" i="1"/>
  <c r="G14" i="1" s="1"/>
  <c r="E14" i="1"/>
  <c r="F11" i="1"/>
  <c r="G11" i="1" s="1"/>
  <c r="E11" i="1"/>
  <c r="E15" i="4" l="1"/>
  <c r="I30" i="1" l="1"/>
  <c r="I31" i="1"/>
  <c r="J33" i="4"/>
  <c r="J13" i="4"/>
  <c r="N12" i="10" l="1"/>
  <c r="N11" i="10"/>
  <c r="M12" i="10"/>
  <c r="M13" i="10"/>
  <c r="M11" i="10"/>
  <c r="H13" i="10"/>
  <c r="H12" i="10"/>
  <c r="C11" i="10" l="1"/>
  <c r="E17" i="10"/>
  <c r="D17" i="10"/>
  <c r="D14" i="10"/>
  <c r="E14" i="10" s="1"/>
  <c r="D11" i="10"/>
  <c r="E11" i="10" s="1"/>
  <c r="E8" i="10"/>
  <c r="D8" i="10"/>
  <c r="C8" i="10"/>
  <c r="G17" i="11"/>
  <c r="F20" i="11"/>
  <c r="G20" i="11" s="1"/>
  <c r="E20" i="11"/>
  <c r="F17" i="11"/>
  <c r="E17" i="11"/>
  <c r="F14" i="11"/>
  <c r="G14" i="11" s="1"/>
  <c r="E14" i="11"/>
  <c r="F11" i="11"/>
  <c r="G11" i="11" s="1"/>
  <c r="E11" i="11"/>
  <c r="F8" i="11"/>
  <c r="G8" i="11" s="1"/>
  <c r="E8" i="11"/>
  <c r="G5" i="11"/>
  <c r="F5" i="11"/>
  <c r="E5" i="11"/>
  <c r="F35" i="4" l="1"/>
  <c r="G35" i="4" s="1"/>
  <c r="E35" i="4"/>
  <c r="F32" i="4"/>
  <c r="G32" i="4" s="1"/>
  <c r="E32" i="4"/>
  <c r="F29" i="4"/>
  <c r="G29" i="4" s="1"/>
  <c r="E29" i="4"/>
  <c r="F26" i="4"/>
  <c r="G26" i="4" s="1"/>
  <c r="E26" i="4"/>
  <c r="F15" i="4"/>
  <c r="G15" i="4" s="1"/>
  <c r="F12" i="4"/>
  <c r="G12" i="4" s="1"/>
  <c r="E12" i="4"/>
  <c r="F9" i="4"/>
  <c r="G9" i="4" s="1"/>
  <c r="E9" i="4"/>
  <c r="F6" i="4"/>
  <c r="G6" i="4" s="1"/>
  <c r="E6" i="4"/>
  <c r="G11" i="3"/>
  <c r="H11" i="3" s="1"/>
  <c r="G8" i="3"/>
  <c r="H8" i="3" s="1"/>
  <c r="F8" i="3"/>
  <c r="G5" i="3"/>
  <c r="H5" i="3" s="1"/>
  <c r="F5" i="3"/>
  <c r="H2" i="3"/>
  <c r="G2" i="3"/>
  <c r="F2" i="3"/>
  <c r="F33" i="2"/>
  <c r="G33" i="2" s="1"/>
  <c r="F30" i="2"/>
  <c r="G30" i="2" s="1"/>
  <c r="E30" i="2"/>
  <c r="F27" i="2"/>
  <c r="G27" i="2" s="1"/>
  <c r="E27" i="2"/>
  <c r="F24" i="2"/>
  <c r="G24" i="2" s="1"/>
  <c r="F11" i="2"/>
  <c r="G11" i="2" s="1"/>
  <c r="E11" i="2"/>
  <c r="F8" i="2"/>
  <c r="G8" i="2" s="1"/>
  <c r="E8" i="2"/>
  <c r="E5" i="2"/>
  <c r="F5" i="2"/>
  <c r="G5" i="2" s="1"/>
  <c r="F2" i="2"/>
  <c r="G2" i="2" s="1"/>
  <c r="E2" i="2"/>
  <c r="H12" i="12"/>
  <c r="H9" i="12"/>
  <c r="H6" i="12"/>
  <c r="G12" i="12"/>
  <c r="G9" i="12"/>
  <c r="G6" i="12"/>
  <c r="F12" i="12"/>
  <c r="F9" i="12"/>
  <c r="F6" i="12"/>
  <c r="H7" i="9" l="1"/>
  <c r="J9" i="12" l="1"/>
  <c r="J8" i="12"/>
  <c r="J7" i="12"/>
  <c r="W30" i="4" l="1"/>
  <c r="W29" i="4"/>
  <c r="T30" i="4"/>
  <c r="T29" i="4"/>
  <c r="Q29" i="4"/>
  <c r="Q30" i="4"/>
  <c r="J31" i="4"/>
  <c r="J30" i="4"/>
  <c r="J29" i="4"/>
  <c r="W10" i="4"/>
  <c r="W9" i="4"/>
  <c r="T10" i="4"/>
  <c r="Q10" i="4"/>
  <c r="Y13" i="3" l="1"/>
  <c r="Y12" i="3"/>
  <c r="V13" i="3"/>
  <c r="S12" i="3"/>
  <c r="K12" i="3"/>
  <c r="K11" i="3"/>
  <c r="K10" i="3"/>
  <c r="Y27" i="3"/>
  <c r="Y28" i="3"/>
  <c r="V27" i="3"/>
  <c r="V28" i="3"/>
  <c r="S28" i="3"/>
  <c r="S27" i="3" l="1"/>
  <c r="S13" i="3"/>
  <c r="V12" i="3"/>
  <c r="V5" i="2"/>
  <c r="V4" i="2"/>
  <c r="S5" i="2"/>
  <c r="S4" i="2"/>
  <c r="P5" i="2"/>
  <c r="P4" i="2"/>
  <c r="J6" i="2"/>
  <c r="J5" i="2"/>
  <c r="V24" i="2" l="1"/>
  <c r="S25" i="2"/>
  <c r="S24" i="2"/>
  <c r="P25" i="2"/>
  <c r="P24" i="2"/>
  <c r="R12" i="1" l="1"/>
  <c r="R51" i="1" l="1"/>
  <c r="R50" i="1"/>
  <c r="R49" i="1"/>
  <c r="R48" i="1"/>
  <c r="R47" i="1"/>
  <c r="R19" i="1"/>
  <c r="R18" i="1"/>
  <c r="R17" i="1"/>
  <c r="R16" i="1"/>
  <c r="R15" i="1"/>
  <c r="R13" i="1"/>
</calcChain>
</file>

<file path=xl/sharedStrings.xml><?xml version="1.0" encoding="utf-8"?>
<sst xmlns="http://schemas.openxmlformats.org/spreadsheetml/2006/main" count="619" uniqueCount="281">
  <si>
    <t>Rank</t>
  </si>
  <si>
    <t>290*</t>
  </si>
  <si>
    <t>301*</t>
  </si>
  <si>
    <t>ttest(331vs</t>
  </si>
  <si>
    <t>Ttest</t>
  </si>
  <si>
    <t>p&lt;.05</t>
  </si>
  <si>
    <t>p&lt;.01</t>
  </si>
  <si>
    <t>p&lt;.001</t>
  </si>
  <si>
    <t>ttest(327vs</t>
  </si>
  <si>
    <t>356</t>
  </si>
  <si>
    <t>333*</t>
  </si>
  <si>
    <t>compare against 329</t>
  </si>
  <si>
    <t>Compare against 333</t>
  </si>
  <si>
    <t xml:space="preserve"> </t>
  </si>
  <si>
    <t>MV345</t>
  </si>
  <si>
    <t>Signficance(.05)</t>
  </si>
  <si>
    <t>Signficance(.01)</t>
  </si>
  <si>
    <t>Signficance(.001)</t>
  </si>
  <si>
    <t>Figure</t>
  </si>
  <si>
    <t>Fig 2C</t>
  </si>
  <si>
    <t>Ranked Comparison</t>
  </si>
  <si>
    <t>Fig 3B</t>
  </si>
  <si>
    <t>Fig 4B</t>
  </si>
  <si>
    <t>Fig 4C</t>
  </si>
  <si>
    <t>vs No Terminator</t>
  </si>
  <si>
    <t>Fig S4</t>
  </si>
  <si>
    <t>Ranked t-test</t>
  </si>
  <si>
    <t>Linear-2, PolyU(4)</t>
  </si>
  <si>
    <t>Linear-1, PolyU(4)</t>
  </si>
  <si>
    <t>Linear-2, PolyU(6)</t>
  </si>
  <si>
    <t>Linear-1, PolyU(3)</t>
  </si>
  <si>
    <t>Linear-1, PolyU(2)</t>
  </si>
  <si>
    <t>Linear-1, PolyU(7)</t>
  </si>
  <si>
    <t>Linear-1, PolyU(1)</t>
  </si>
  <si>
    <t>Linear-2, PolyU(2)</t>
  </si>
  <si>
    <t>Linear-1, PolyU(5)</t>
  </si>
  <si>
    <t>Linear-2, PolyU(3)</t>
  </si>
  <si>
    <t>Linear-2, PolyU(5)</t>
  </si>
  <si>
    <t>Linear-2, PolyU(1)</t>
  </si>
  <si>
    <t>Linear-2, PolyU(7)</t>
  </si>
  <si>
    <t>Linear-2, PolyU(8)</t>
  </si>
  <si>
    <t>Linear-1, PolyU(1), Hairpin Distance 0nt</t>
  </si>
  <si>
    <t>Linear-2, PolyU(1), Hairpin Distance 0nt</t>
  </si>
  <si>
    <t>Linear-3, PolyU(1), Hairpin Distance 0nt</t>
  </si>
  <si>
    <t>Linear-3, PolyU(4)</t>
  </si>
  <si>
    <t>Linear-3, PolyU(1)</t>
  </si>
  <si>
    <t>Linear-3, PolyU(4), Hairpin Distance 10nt</t>
  </si>
  <si>
    <t>vs Linear-3, PolyU(4), Hairpin Distance 0nt</t>
  </si>
  <si>
    <t>vs Linear-3, PolyU(4), Hairpin Distance 10nt</t>
  </si>
  <si>
    <t>Linear-3, PolyU(1), Hairpin Distance 10nt</t>
  </si>
  <si>
    <t>Linear-3, PolyU(4), Hairpin Distance 15nt</t>
  </si>
  <si>
    <t>Linear-3, PolyU(4), Hairpin Distance 16nt</t>
  </si>
  <si>
    <t>Linear-3, PolyU(4), Hairpin Distance 14nt</t>
  </si>
  <si>
    <t>Linear-3, PolyU(4), Hairpin Distance 18nt</t>
  </si>
  <si>
    <t>Linear-3, PolyU(4), Hairpin Distance 17nt</t>
  </si>
  <si>
    <t>Linear-3, PolyU(4), Hairpin Distance 20nt</t>
  </si>
  <si>
    <t>Linear-3, PolyU(4), Hairpin Distance 19nt</t>
  </si>
  <si>
    <t>Linear-1, PolyU(4) , Hairpin Distance 10nt</t>
  </si>
  <si>
    <t>Linear-2, PolyU(4), Hairpin Distance 10nt</t>
  </si>
  <si>
    <t>Linear-1,  PolyU(1), Hairpin Distance 10nt</t>
  </si>
  <si>
    <t>Linear-1,  PolyU(1)</t>
  </si>
  <si>
    <t>Linear-2, PolyU(1), Hairpin Distance 10nt</t>
  </si>
  <si>
    <t>MEFL</t>
  </si>
  <si>
    <t>Construct Identity</t>
  </si>
  <si>
    <t>Construct #</t>
  </si>
  <si>
    <t>Linear-2, Poly-U=1, Hairpin Distance =0nt</t>
  </si>
  <si>
    <t>Linear-2, Poly-U=4, Hairpin Distance =0nt</t>
  </si>
  <si>
    <t>Linear-2, Poly-U=4</t>
  </si>
  <si>
    <t>Linear-2, Poly-U=1</t>
  </si>
  <si>
    <t>Linear-1, Poly-U=1</t>
  </si>
  <si>
    <t>Linear-1, Poly-U=4</t>
  </si>
  <si>
    <t>Linear-1, Poly-U=1. Hairpin distance=0nt</t>
  </si>
  <si>
    <t>Linear-1, Poly-U=4. Hairpin distance=0nt</t>
  </si>
  <si>
    <t>Ttest 2 sided</t>
  </si>
  <si>
    <t>Beginning</t>
  </si>
  <si>
    <t>Middle</t>
  </si>
  <si>
    <t>End</t>
  </si>
  <si>
    <t>Tested</t>
  </si>
  <si>
    <t>Average</t>
  </si>
  <si>
    <t>SEM</t>
  </si>
  <si>
    <t>Stdev</t>
  </si>
  <si>
    <t>Linear-3, Poly-U=1</t>
  </si>
  <si>
    <t>Linear-3, Poly-U=1, Hairpin distance =10nt</t>
  </si>
  <si>
    <t>Linear-3, Poly-U=4</t>
  </si>
  <si>
    <t>Linear-3, Poly-U=4, Hairpin distance =10nt</t>
  </si>
  <si>
    <t>Linear-3, Poly-U=4, Hairpin distance =0nt</t>
  </si>
  <si>
    <t>Linear-3, Poly-U=1, Hairpin distance =0nt</t>
  </si>
  <si>
    <t>T-test</t>
  </si>
  <si>
    <t>Ttest(356 vs</t>
  </si>
  <si>
    <t>Ttest 345 vs</t>
  </si>
  <si>
    <t>p&lt;0.05</t>
  </si>
  <si>
    <t>P&lt;0.01</t>
  </si>
  <si>
    <t>MV354</t>
  </si>
  <si>
    <t>MV368</t>
  </si>
  <si>
    <t>MV369</t>
  </si>
  <si>
    <t>MV370</t>
  </si>
  <si>
    <t>MV371</t>
  </si>
  <si>
    <t>Linear-3, PolyU=4, Hairpin Distance =10nt</t>
  </si>
  <si>
    <t>Linear-3, PolyU=4, Hairpin Distance =14nt</t>
  </si>
  <si>
    <t>Linear-3, PolyU=4, Hairpin Distance =15nt</t>
  </si>
  <si>
    <t>Linear-3, PolyU=4, Hairpin Distance =16nt</t>
  </si>
  <si>
    <t>Linear-3, PolyU=4, Hairpin Distance =17nt</t>
  </si>
  <si>
    <t>Linear-3, PolyU=4, Hairpin Distance =18nt</t>
  </si>
  <si>
    <t>Linear-3, PolyU=4, Hairpin Distance =19nt</t>
  </si>
  <si>
    <t>Linear-3, PolyU=4, Hairpin Distance =20nt</t>
  </si>
  <si>
    <t>305</t>
  </si>
  <si>
    <t>304</t>
  </si>
  <si>
    <t>303</t>
  </si>
  <si>
    <t>302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</si>
  <si>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BFP control</t>
    </r>
  </si>
  <si>
    <t>No Terminator</t>
  </si>
  <si>
    <t>Linear-2,PolyU=1</t>
  </si>
  <si>
    <t>Linear-2,PolyU=2</t>
  </si>
  <si>
    <t>Linear-2,PolyU=3</t>
  </si>
  <si>
    <t>Linear-2,PolyU=4</t>
  </si>
  <si>
    <t>Linear-2,PolyU=5</t>
  </si>
  <si>
    <t>Linear-2,PolyU=6</t>
  </si>
  <si>
    <t>Linear-2,PolyU=7</t>
  </si>
  <si>
    <t>Linear-2,PolyU=8</t>
  </si>
  <si>
    <t>vector only vs</t>
  </si>
  <si>
    <t>Vector only</t>
  </si>
  <si>
    <t>P&lt;0.05</t>
  </si>
  <si>
    <t>Linear-1, PolyU=1</t>
  </si>
  <si>
    <t>Linear-1,PolyU=4</t>
  </si>
  <si>
    <t>Linear-1, PolyU=1,Hairpin Distance =10nt</t>
  </si>
  <si>
    <t>Linear-1, PolyU=4,Hairpin Distance =10nt</t>
  </si>
  <si>
    <t>Linear-2, PolyU=1</t>
  </si>
  <si>
    <t>Linear-2, PolyU=4</t>
  </si>
  <si>
    <t>Linear-2, PolyU=1,Hairpin Distance =10nt</t>
  </si>
  <si>
    <t>Linear-2, PolyU=4,Hairpin Distance =10nt</t>
  </si>
  <si>
    <t>STD</t>
  </si>
  <si>
    <t>Middle vs (Beginning&amp;End)</t>
  </si>
  <si>
    <t>Beginning vs (Middle&amp;End)</t>
  </si>
  <si>
    <t>End vs (Beginning&amp;End)</t>
  </si>
  <si>
    <t>StDev</t>
  </si>
  <si>
    <t>Linear-1, PolyU=2</t>
  </si>
  <si>
    <t>Linear-1, PolyU=3</t>
  </si>
  <si>
    <t>Linear-1, PolyU=4</t>
  </si>
  <si>
    <t>Linear-1, PolyU=5</t>
  </si>
  <si>
    <t>Linear-1, PolyU=6</t>
  </si>
  <si>
    <t>Linear-1, PolyU=7</t>
  </si>
  <si>
    <t>Linear-1, PolyU=8</t>
  </si>
  <si>
    <t>P&lt;0.001</t>
  </si>
  <si>
    <t>Concentration</t>
  </si>
  <si>
    <t>Stdev(</t>
  </si>
  <si>
    <t>vector only</t>
  </si>
  <si>
    <t>p-value</t>
  </si>
  <si>
    <t>Comparison</t>
  </si>
  <si>
    <t>Tornado System vs  Vector-only control</t>
  </si>
  <si>
    <t># sided t-test</t>
  </si>
  <si>
    <t>T-Test</t>
  </si>
  <si>
    <t>Vector only vs</t>
  </si>
  <si>
    <t>Ranked p values</t>
  </si>
  <si>
    <t>Fig S1</t>
  </si>
  <si>
    <t>Column1</t>
  </si>
  <si>
    <t>Column2</t>
  </si>
  <si>
    <t>Column3</t>
  </si>
  <si>
    <t>Column4</t>
  </si>
  <si>
    <t>Column5</t>
  </si>
  <si>
    <t>Column6</t>
  </si>
  <si>
    <t>Null hypothesis rejected</t>
  </si>
  <si>
    <r>
      <t>vs Vector-only Control (v)</t>
    </r>
    <r>
      <rPr>
        <sz val="8"/>
        <color rgb="FF000000"/>
        <rFont val="Calibri"/>
        <family val="2"/>
      </rPr>
      <t> </t>
    </r>
  </si>
  <si>
    <t> FDR=0.05</t>
  </si>
  <si>
    <t>FDR=0.01 </t>
  </si>
  <si>
    <r>
      <t>FDR=0.001</t>
    </r>
    <r>
      <rPr>
        <sz val="8"/>
        <color rgb="FF000000"/>
        <rFont val="Calibri"/>
        <family val="2"/>
      </rPr>
      <t> </t>
    </r>
    <r>
      <rPr>
        <sz val="10"/>
        <color rgb="FF000000"/>
        <rFont val="Arial"/>
        <family val="2"/>
      </rPr>
      <t> </t>
    </r>
  </si>
  <si>
    <t>Linear-1, PolyU(6)</t>
  </si>
  <si>
    <r>
      <t>Linear-1, PolyU(8)</t>
    </r>
    <r>
      <rPr>
        <sz val="8"/>
        <color rgb="FF000000"/>
        <rFont val="Calibri"/>
        <family val="2"/>
      </rPr>
      <t> </t>
    </r>
  </si>
  <si>
    <t>vs Linear-1, PolyU(4), Hairpin Distance = 0nt</t>
  </si>
  <si>
    <r>
      <t xml:space="preserve">Linear-1, PolyU(4) </t>
    </r>
    <r>
      <rPr>
        <sz val="8"/>
        <color rgb="FF000000"/>
        <rFont val="Calibri"/>
        <family val="2"/>
      </rPr>
      <t> </t>
    </r>
  </si>
  <si>
    <t>vs Linear-2, PolyU(4), Hairpin Distance = 0nt</t>
  </si>
  <si>
    <t>vs Vector-only control (v) </t>
  </si>
  <si>
    <t>Corn [200ng]</t>
  </si>
  <si>
    <t>Corn [400ng]</t>
  </si>
  <si>
    <t>Corn [800ng]</t>
  </si>
  <si>
    <t>Linear-2, PolyU=1 vs Linear-2, PolyU=1, Hairpin Distance =10nt</t>
  </si>
  <si>
    <t>Linear-1, PolyU=1 vs Linear-1, PolyU=1, Hairpin Distance =10nt</t>
  </si>
  <si>
    <t>Fig. 1B</t>
  </si>
  <si>
    <t>Supp. Fig 7</t>
  </si>
  <si>
    <t>289vs328</t>
  </si>
  <si>
    <t>290vs332</t>
  </si>
  <si>
    <t>Fig. 2C</t>
  </si>
  <si>
    <t>Linear-1, PolyU=1 vs Linear-1, PolyU=4</t>
  </si>
  <si>
    <t>Linear-2, PolyU=1 vs Linear-2, PolyU=4</t>
  </si>
  <si>
    <t>Ranked p-value</t>
  </si>
  <si>
    <t>Supp. Fig. 3B</t>
  </si>
  <si>
    <t>20ng No Terminator  + dye</t>
  </si>
  <si>
    <t>200ng No Terminator + dye</t>
  </si>
  <si>
    <t>400ng No Terminator + dye</t>
  </si>
  <si>
    <t>600ng No Terminator + dye</t>
  </si>
  <si>
    <t>800ng No Terminator + dye</t>
  </si>
  <si>
    <t>pcDNA No Terminator + dye</t>
  </si>
  <si>
    <t>No Terminator:corn</t>
  </si>
  <si>
    <t>Tornado corn</t>
  </si>
  <si>
    <t>MV285</t>
  </si>
  <si>
    <t>Vector</t>
  </si>
  <si>
    <t>Tornado Corn</t>
  </si>
  <si>
    <t>MV290</t>
  </si>
  <si>
    <t>MV299A</t>
  </si>
  <si>
    <t>MV300A</t>
  </si>
  <si>
    <t>MV301</t>
  </si>
  <si>
    <t>MV302C</t>
  </si>
  <si>
    <t>MV303C</t>
  </si>
  <si>
    <t>MV304</t>
  </si>
  <si>
    <t>MV305A</t>
  </si>
  <si>
    <t>Average MEFL</t>
  </si>
  <si>
    <t>Average MEFL/BFP</t>
  </si>
  <si>
    <t>BFP</t>
  </si>
  <si>
    <t>FitC</t>
  </si>
  <si>
    <t>FITC/BFP</t>
  </si>
  <si>
    <t>average</t>
  </si>
  <si>
    <t>Linear 2-U(0)</t>
  </si>
  <si>
    <t>MV404</t>
  </si>
  <si>
    <t>U6_Linear2_PolyU(0)_Hairpin(0)</t>
  </si>
  <si>
    <t>MV411</t>
  </si>
  <si>
    <t>Linear(2) PolyU(1)</t>
  </si>
  <si>
    <t>MV403</t>
  </si>
  <si>
    <t>MV410</t>
  </si>
  <si>
    <t>MV289</t>
  </si>
  <si>
    <t>Linear 1-U(0)</t>
  </si>
  <si>
    <t>U6_Linear1_PolyU(0)_Hairpin(0)</t>
  </si>
  <si>
    <t>Linear(1) PolyU(1)</t>
  </si>
  <si>
    <t>Vector-only (+BFP)</t>
  </si>
  <si>
    <t>tornado</t>
  </si>
  <si>
    <t>t-RNA(GLN)-linear 3 poly-U1</t>
  </si>
  <si>
    <t>t-RNA(GLN)-linear 3 poly-U4</t>
  </si>
  <si>
    <t>t-RNA(GLN)-linear 3 poly-U1-hairpin</t>
  </si>
  <si>
    <t>t-RNA(GLN)-linear 3 poly-U4_hairpin</t>
  </si>
  <si>
    <t>t-RNA(GLy)-linear 3 poly-U1</t>
  </si>
  <si>
    <t>t-RNA(GLy)-linear 3 poly-U4</t>
  </si>
  <si>
    <t>t-RNA(GLy)-linear 3 poly-U1_hairpin</t>
  </si>
  <si>
    <t>t-RNA(GLy)-linear 3 poly-U4_hairpin</t>
  </si>
  <si>
    <t>MV408</t>
  </si>
  <si>
    <t>MV413</t>
  </si>
  <si>
    <t>MV415</t>
  </si>
  <si>
    <t>MV416</t>
  </si>
  <si>
    <t>MV409</t>
  </si>
  <si>
    <t>MV414</t>
  </si>
  <si>
    <t>MV417</t>
  </si>
  <si>
    <t>MV418</t>
  </si>
  <si>
    <t>sem</t>
  </si>
  <si>
    <t>MV346C</t>
  </si>
  <si>
    <t>MV353C</t>
  </si>
  <si>
    <t>\</t>
  </si>
  <si>
    <t>t-test</t>
  </si>
  <si>
    <t>345 vs 346</t>
  </si>
  <si>
    <t>ttest(403 vs 410)</t>
  </si>
  <si>
    <t>404 vs 411</t>
  </si>
  <si>
    <t>stdev</t>
  </si>
  <si>
    <t>200ng corn + dye</t>
  </si>
  <si>
    <t>200ng tornado + dye</t>
  </si>
  <si>
    <t>pcDNA + dye</t>
  </si>
  <si>
    <t>Corn vs Tornado Corn</t>
  </si>
  <si>
    <t>pcDNA vs Tornado Corn</t>
  </si>
  <si>
    <t>ranking</t>
  </si>
  <si>
    <t>Signficance</t>
  </si>
  <si>
    <t>P&lt;.001</t>
  </si>
  <si>
    <t>ttest</t>
  </si>
  <si>
    <t>408vs415</t>
  </si>
  <si>
    <t>413vs416</t>
  </si>
  <si>
    <t>409vs417</t>
  </si>
  <si>
    <t>414vs418</t>
  </si>
  <si>
    <t>Control</t>
  </si>
  <si>
    <t>GLN, Linear-3, PolyU(1) </t>
  </si>
  <si>
    <t>Northwestern University</t>
  </si>
  <si>
    <t>Lucks, Julius</t>
  </si>
  <si>
    <t>Addgene waiting for sample</t>
  </si>
  <si>
    <t>No </t>
  </si>
  <si>
    <t>No</t>
  </si>
  <si>
    <t>GLN, Linear-3, PolyU(4) </t>
  </si>
  <si>
    <t>GLN, Linear-3, PolyU(1), Hairpin Distance = 0nt </t>
  </si>
  <si>
    <t>GLN, Linear-3, PolyU(4), Hairpin Distance = 0nt </t>
  </si>
  <si>
    <t>GLY, Linear-3, PolyU(1) </t>
  </si>
  <si>
    <t>GLY, Linear-3, PolyU(4) </t>
  </si>
  <si>
    <t>GLY, Linear-3, PolyU(1), Hairpin Distance = 0nt </t>
  </si>
  <si>
    <t>GLY, Linear-3, PolyU(4), Hairpin Distance = 0nt </t>
  </si>
  <si>
    <t>pAV-U6+27-Linear-1, PolyU(0) </t>
  </si>
  <si>
    <t>pAV-U6+27Linear-1, PolyU(0), Hairpin Distance = 0nt</t>
  </si>
  <si>
    <t>pAV-U6+27Linear-2, PolyU(0) </t>
  </si>
  <si>
    <t>pAV-U6+27Linear-2, PolyU(0), Hairpin Distance = 0nt</t>
  </si>
  <si>
    <r>
      <t>Vector-only Control (v)</t>
    </r>
    <r>
      <rPr>
        <sz val="8"/>
        <color rgb="FFFF0000"/>
        <rFont val="Calibri"/>
        <family val="2"/>
      </rPr>
      <t> </t>
    </r>
  </si>
  <si>
    <t>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</si>
</sst>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sz val="7"/>
      <color theme="1"/>
      <name val="Times New Roman"/>
      <family val="1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(Body)"/>
    </font>
    <font>
      <sz val="10"/>
      <color rgb="FF1D1C1D"/>
      <name val="Arial"/>
      <family val="2"/>
    </font>
    <font>
      <sz val="15"/>
      <color rgb="FF585858"/>
      <name val="Helvetica Neue"/>
      <family val="2"/>
    </font>
    <font>
      <sz val="15"/>
      <color rgb="FFA94442"/>
      <name val="Helvetica Neue"/>
      <family val="2"/>
    </font>
    <font>
      <u/>
      <sz val="12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theme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4"/>
    </xf>
    <xf numFmtId="0" fontId="0" fillId="0" borderId="0" xfId="0" applyFill="1"/>
    <xf numFmtId="0" fontId="2" fillId="0" borderId="0" xfId="0" applyFont="1" applyFill="1" applyAlignment="1">
      <alignment horizontal="left" vertical="center" indent="4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 vertical="center" indent="4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left" vertical="center" indent="4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9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center"/>
    </xf>
    <xf numFmtId="0" fontId="10" fillId="11" borderId="15" xfId="0" applyFont="1" applyFill="1" applyBorder="1" applyAlignment="1">
      <alignment horizontal="left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3" borderId="0" xfId="0" applyFont="1" applyFill="1" applyAlignment="1">
      <alignment horizontal="left"/>
    </xf>
    <xf numFmtId="0" fontId="13" fillId="14" borderId="17" xfId="0" applyFont="1" applyFill="1" applyBorder="1" applyAlignment="1">
      <alignment vertical="center"/>
    </xf>
    <xf numFmtId="0" fontId="13" fillId="14" borderId="18" xfId="0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vertical="center"/>
    </xf>
    <xf numFmtId="0" fontId="13" fillId="14" borderId="19" xfId="0" applyFont="1" applyFill="1" applyBorder="1" applyAlignment="1">
      <alignment vertical="center"/>
    </xf>
    <xf numFmtId="0" fontId="13" fillId="15" borderId="17" xfId="0" applyFont="1" applyFill="1" applyBorder="1" applyAlignment="1">
      <alignment vertical="center"/>
    </xf>
    <xf numFmtId="0" fontId="13" fillId="15" borderId="18" xfId="0" applyFont="1" applyFill="1" applyBorder="1" applyAlignment="1">
      <alignment horizontal="center" vertical="center"/>
    </xf>
    <xf numFmtId="0" fontId="13" fillId="15" borderId="18" xfId="0" applyFont="1" applyFill="1" applyBorder="1" applyAlignment="1">
      <alignment vertical="center"/>
    </xf>
    <xf numFmtId="0" fontId="13" fillId="15" borderId="19" xfId="0" applyFont="1" applyFill="1" applyBorder="1" applyAlignment="1">
      <alignment vertical="center"/>
    </xf>
    <xf numFmtId="0" fontId="13" fillId="16" borderId="17" xfId="0" applyFont="1" applyFill="1" applyBorder="1" applyAlignment="1">
      <alignment vertical="center"/>
    </xf>
    <xf numFmtId="0" fontId="13" fillId="16" borderId="18" xfId="0" applyFont="1" applyFill="1" applyBorder="1" applyAlignment="1">
      <alignment vertical="center"/>
    </xf>
    <xf numFmtId="11" fontId="13" fillId="16" borderId="18" xfId="0" applyNumberFormat="1" applyFont="1" applyFill="1" applyBorder="1" applyAlignment="1">
      <alignment vertical="center"/>
    </xf>
    <xf numFmtId="0" fontId="13" fillId="16" borderId="19" xfId="0" applyFont="1" applyFill="1" applyBorder="1" applyAlignment="1">
      <alignment vertical="center"/>
    </xf>
    <xf numFmtId="11" fontId="13" fillId="15" borderId="18" xfId="0" applyNumberFormat="1" applyFont="1" applyFill="1" applyBorder="1" applyAlignment="1">
      <alignment vertical="center"/>
    </xf>
    <xf numFmtId="0" fontId="13" fillId="15" borderId="21" xfId="0" applyFont="1" applyFill="1" applyBorder="1" applyAlignment="1">
      <alignment vertical="center"/>
    </xf>
    <xf numFmtId="0" fontId="13" fillId="15" borderId="22" xfId="0" applyFont="1" applyFill="1" applyBorder="1" applyAlignment="1">
      <alignment vertical="center"/>
    </xf>
    <xf numFmtId="0" fontId="13" fillId="15" borderId="23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1" fontId="13" fillId="15" borderId="18" xfId="0" applyNumberFormat="1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4" borderId="19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11" fontId="13" fillId="16" borderId="18" xfId="0" applyNumberFormat="1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11" fontId="13" fillId="15" borderId="2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8" borderId="17" xfId="0" applyFont="1" applyFill="1" applyBorder="1" applyAlignment="1">
      <alignment vertical="center"/>
    </xf>
    <xf numFmtId="0" fontId="13" fillId="8" borderId="18" xfId="0" applyFont="1" applyFill="1" applyBorder="1" applyAlignment="1">
      <alignment vertical="center"/>
    </xf>
    <xf numFmtId="11" fontId="13" fillId="8" borderId="18" xfId="0" applyNumberFormat="1" applyFont="1" applyFill="1" applyBorder="1" applyAlignment="1">
      <alignment vertical="center"/>
    </xf>
    <xf numFmtId="0" fontId="13" fillId="8" borderId="19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6" fillId="0" borderId="0" xfId="0" applyFont="1"/>
    <xf numFmtId="0" fontId="0" fillId="6" borderId="0" xfId="0" applyFill="1"/>
    <xf numFmtId="0" fontId="18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2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10" borderId="9" xfId="0" applyNumberFormat="1" applyFont="1" applyFill="1" applyBorder="1" applyAlignment="1">
      <alignment horizontal="center" vertical="center" wrapText="1"/>
    </xf>
    <xf numFmtId="49" fontId="4" fillId="10" borderId="3" xfId="0" applyNumberFormat="1" applyFont="1" applyFill="1" applyBorder="1" applyAlignment="1">
      <alignment horizontal="center" vertical="center" wrapText="1"/>
    </xf>
    <xf numFmtId="49" fontId="4" fillId="10" borderId="10" xfId="0" applyNumberFormat="1" applyFont="1" applyFill="1" applyBorder="1" applyAlignment="1">
      <alignment horizontal="center" vertical="center" wrapText="1"/>
    </xf>
    <xf numFmtId="49" fontId="4" fillId="10" borderId="7" xfId="0" applyNumberFormat="1" applyFont="1" applyFill="1" applyBorder="1" applyAlignment="1">
      <alignment horizontal="center" vertical="center" wrapText="1"/>
    </xf>
    <xf numFmtId="49" fontId="4" fillId="10" borderId="11" xfId="0" applyNumberFormat="1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10" borderId="9" xfId="0" applyNumberFormat="1" applyFont="1" applyFill="1" applyBorder="1" applyAlignment="1">
      <alignment horizontal="center" vertical="center" wrapText="1"/>
    </xf>
    <xf numFmtId="49" fontId="8" fillId="10" borderId="3" xfId="0" applyNumberFormat="1" applyFont="1" applyFill="1" applyBorder="1" applyAlignment="1">
      <alignment horizontal="center" vertical="center" wrapText="1"/>
    </xf>
    <xf numFmtId="49" fontId="8" fillId="10" borderId="10" xfId="0" applyNumberFormat="1" applyFont="1" applyFill="1" applyBorder="1" applyAlignment="1">
      <alignment horizontal="center" vertical="center" wrapText="1"/>
    </xf>
    <xf numFmtId="49" fontId="8" fillId="10" borderId="7" xfId="0" applyNumberFormat="1" applyFont="1" applyFill="1" applyBorder="1" applyAlignment="1">
      <alignment horizontal="center" vertical="center" wrapText="1"/>
    </xf>
    <xf numFmtId="49" fontId="8" fillId="10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vertical="center"/>
    </xf>
    <xf numFmtId="0" fontId="1" fillId="8" borderId="0" xfId="0" applyFont="1" applyFill="1"/>
    <xf numFmtId="0" fontId="0" fillId="8" borderId="0" xfId="0" applyFill="1"/>
    <xf numFmtId="0" fontId="1" fillId="7" borderId="0" xfId="0" applyFont="1" applyFill="1"/>
    <xf numFmtId="0" fontId="0" fillId="7" borderId="0" xfId="0" applyFill="1"/>
    <xf numFmtId="0" fontId="19" fillId="0" borderId="0" xfId="0" applyFont="1"/>
    <xf numFmtId="0" fontId="21" fillId="0" borderId="0" xfId="1"/>
    <xf numFmtId="0" fontId="20" fillId="0" borderId="0" xfId="0" applyFont="1"/>
    <xf numFmtId="0" fontId="22" fillId="16" borderId="18" xfId="0" applyFont="1" applyFill="1" applyBorder="1" applyAlignment="1">
      <alignment horizontal="center" vertical="center"/>
    </xf>
    <xf numFmtId="11" fontId="22" fillId="16" borderId="18" xfId="0" applyNumberFormat="1" applyFont="1" applyFill="1" applyBorder="1" applyAlignment="1">
      <alignment horizontal="center" vertical="center"/>
    </xf>
    <xf numFmtId="0" fontId="22" fillId="16" borderId="0" xfId="0" applyFont="1" applyFill="1" applyAlignment="1">
      <alignment horizontal="center" vertical="center"/>
    </xf>
    <xf numFmtId="0" fontId="22" fillId="16" borderId="2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rrr/Dropbox%20(LucksLab)/LucksLab/Group_Members/Matt_V/Pol%20III/Figures/Fig%202/Compiled%20Data-Fig2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4">
          <cell r="S44">
            <v>4.9624176227158036E-3</v>
          </cell>
          <cell r="Y44">
            <v>7.1428571428571426E-3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B64E08-74E5-1A40-82DA-7B94F87CE8DA}" name="Table1" displayName="Table1" ref="B5:G61" totalsRowShown="0" headerRowDxfId="13" dataDxfId="12">
  <autoFilter ref="B5:G61" xr:uid="{50E0D590-DF7E-B643-95C6-194156449725}"/>
  <tableColumns count="6">
    <tableColumn id="1" xr3:uid="{A41F33C0-1B64-6A4D-B25F-AC3450DE0A30}" name="Column1" dataDxfId="11"/>
    <tableColumn id="2" xr3:uid="{498D5C66-AC9D-3248-B84E-A0697B8B8DE2}" name="Column2" dataDxfId="10"/>
    <tableColumn id="3" xr3:uid="{5E3D3314-AD74-D94A-8732-66922A650DE5}" name="Column3" dataDxfId="9"/>
    <tableColumn id="4" xr3:uid="{281D8243-789D-1748-A544-CAA32877E9B5}" name="Column4" dataDxfId="8">
      <calculatedColumnFormula>IF(A6-D6&lt;0, TRUE)</calculatedColumnFormula>
    </tableColumn>
    <tableColumn id="5" xr3:uid="{439CF436-6960-1041-8B7F-45261F632CAB}" name="Column5" dataDxfId="7"/>
    <tableColumn id="6" xr3:uid="{78713D98-60D2-D04C-9329-74E0A0DE299E}" name="Column6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82F867-9993-7B43-B6AB-C6E71C38860A}" name="Table2" displayName="Table2" ref="B3:E11" totalsRowShown="0" headerRowDxfId="5" dataDxfId="4">
  <autoFilter ref="B3:E11" xr:uid="{0C908732-7ED6-834E-BA8F-38FF32053779}"/>
  <tableColumns count="4">
    <tableColumn id="1" xr3:uid="{CC78D267-4586-4644-99B4-887C9E0AF9BE}" name="Figure" dataDxfId="3"/>
    <tableColumn id="2" xr3:uid="{E3506CFD-1951-804E-BF42-83A3EB84A42D}" name="Comparison" dataDxfId="2"/>
    <tableColumn id="3" xr3:uid="{4D75581E-0290-CF40-B9C6-5F8D3CFCE056}" name="# sided t-test" dataDxfId="1"/>
    <tableColumn id="4" xr3:uid="{5CA70EDF-1CF1-7747-AD0E-78040173BF13}" name="p-valu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dgene.org/166991/" TargetMode="External"/><Relationship Id="rId13" Type="http://schemas.openxmlformats.org/officeDocument/2006/relationships/table" Target="../tables/table2.xml"/><Relationship Id="rId3" Type="http://schemas.openxmlformats.org/officeDocument/2006/relationships/hyperlink" Target="https://www.addgene.org/166986/" TargetMode="External"/><Relationship Id="rId7" Type="http://schemas.openxmlformats.org/officeDocument/2006/relationships/hyperlink" Target="https://www.addgene.org/166990/" TargetMode="External"/><Relationship Id="rId12" Type="http://schemas.openxmlformats.org/officeDocument/2006/relationships/hyperlink" Target="https://www.addgene.org/166995/" TargetMode="External"/><Relationship Id="rId2" Type="http://schemas.openxmlformats.org/officeDocument/2006/relationships/hyperlink" Target="https://www.addgene.org/166985/" TargetMode="External"/><Relationship Id="rId1" Type="http://schemas.openxmlformats.org/officeDocument/2006/relationships/hyperlink" Target="https://www.addgene.org/166984/" TargetMode="External"/><Relationship Id="rId6" Type="http://schemas.openxmlformats.org/officeDocument/2006/relationships/hyperlink" Target="https://www.addgene.org/166989/" TargetMode="External"/><Relationship Id="rId11" Type="http://schemas.openxmlformats.org/officeDocument/2006/relationships/hyperlink" Target="https://www.addgene.org/166994/" TargetMode="External"/><Relationship Id="rId5" Type="http://schemas.openxmlformats.org/officeDocument/2006/relationships/hyperlink" Target="https://www.addgene.org/166988/" TargetMode="External"/><Relationship Id="rId10" Type="http://schemas.openxmlformats.org/officeDocument/2006/relationships/hyperlink" Target="https://www.addgene.org/166993/" TargetMode="External"/><Relationship Id="rId4" Type="http://schemas.openxmlformats.org/officeDocument/2006/relationships/hyperlink" Target="https://www.addgene.org/166987/" TargetMode="External"/><Relationship Id="rId9" Type="http://schemas.openxmlformats.org/officeDocument/2006/relationships/hyperlink" Target="https://www.addgene.org/16699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D2EE-40E5-A54D-B687-A2D5C6CCF58A}">
  <dimension ref="B6:V15"/>
  <sheetViews>
    <sheetView topLeftCell="A4" workbookViewId="0">
      <selection activeCell="I17" sqref="I17"/>
    </sheetView>
  </sheetViews>
  <sheetFormatPr baseColWidth="10" defaultRowHeight="16" x14ac:dyDescent="0.2"/>
  <cols>
    <col min="10" max="10" width="18.5" customWidth="1"/>
    <col min="14" max="14" width="12.83203125" bestFit="1" customWidth="1"/>
  </cols>
  <sheetData>
    <row r="6" spans="2:22" x14ac:dyDescent="0.2">
      <c r="B6" s="1" t="s">
        <v>63</v>
      </c>
      <c r="E6" s="1" t="s">
        <v>62</v>
      </c>
      <c r="F6" s="1" t="s">
        <v>78</v>
      </c>
      <c r="G6" s="1" t="s">
        <v>80</v>
      </c>
      <c r="H6" s="1" t="s">
        <v>79</v>
      </c>
      <c r="K6" s="1" t="s">
        <v>87</v>
      </c>
      <c r="M6" t="s">
        <v>253</v>
      </c>
      <c r="N6" s="1" t="s">
        <v>121</v>
      </c>
      <c r="O6" t="s">
        <v>254</v>
      </c>
      <c r="R6" s="1" t="s">
        <v>91</v>
      </c>
      <c r="S6" t="s">
        <v>254</v>
      </c>
      <c r="U6" t="s">
        <v>255</v>
      </c>
    </row>
    <row r="7" spans="2:22" x14ac:dyDescent="0.2">
      <c r="B7" t="s">
        <v>248</v>
      </c>
      <c r="C7">
        <v>1269</v>
      </c>
      <c r="E7">
        <v>32516.856</v>
      </c>
      <c r="F7">
        <f>AVERAGE(E7:E9)</f>
        <v>32704.765333333333</v>
      </c>
      <c r="G7">
        <f>STDEV(E7:E9)</f>
        <v>1571.5124900112421</v>
      </c>
      <c r="H7">
        <f>G7/SQRT(3)</f>
        <v>907.31315914284971</v>
      </c>
      <c r="J7" t="s">
        <v>251</v>
      </c>
      <c r="K7">
        <f>TTEST(E7:E9,E10:E12,1,3)</f>
        <v>1.0946276405767947E-3</v>
      </c>
      <c r="L7">
        <v>7.5189484875021E-4</v>
      </c>
      <c r="M7">
        <v>1</v>
      </c>
      <c r="N7">
        <f>(M7/2)*0.05</f>
        <v>2.5000000000000001E-2</v>
      </c>
      <c r="O7" t="b">
        <v>1</v>
      </c>
      <c r="R7">
        <f>(M7/2)*0.01</f>
        <v>5.0000000000000001E-3</v>
      </c>
      <c r="S7" t="b">
        <v>1</v>
      </c>
      <c r="U7">
        <f>(M7/2)*0.001</f>
        <v>5.0000000000000001E-4</v>
      </c>
      <c r="V7" t="b">
        <v>1</v>
      </c>
    </row>
    <row r="8" spans="2:22" x14ac:dyDescent="0.2">
      <c r="B8" t="s">
        <v>248</v>
      </c>
      <c r="C8">
        <v>1341</v>
      </c>
      <c r="E8">
        <v>34361.784</v>
      </c>
      <c r="J8" t="s">
        <v>252</v>
      </c>
      <c r="K8">
        <f>TTEST(E10:E12,E13:E15,1,3)</f>
        <v>7.5189484875021043E-4</v>
      </c>
      <c r="L8">
        <f>K7</f>
        <v>1.0946276405767947E-3</v>
      </c>
      <c r="M8">
        <v>2</v>
      </c>
      <c r="N8">
        <f>(M8/2)*0.05</f>
        <v>0.05</v>
      </c>
      <c r="O8" t="b">
        <v>1</v>
      </c>
      <c r="R8">
        <f>(M8/2)*0.01</f>
        <v>0.01</v>
      </c>
      <c r="S8" t="b">
        <v>1</v>
      </c>
      <c r="U8">
        <f>(M8/2)*0.001</f>
        <v>1E-3</v>
      </c>
      <c r="V8" t="b">
        <v>0</v>
      </c>
    </row>
    <row r="9" spans="2:22" x14ac:dyDescent="0.2">
      <c r="B9" t="s">
        <v>248</v>
      </c>
      <c r="C9">
        <v>1219</v>
      </c>
      <c r="E9">
        <v>31235.655999999999</v>
      </c>
    </row>
    <row r="10" spans="2:22" x14ac:dyDescent="0.2">
      <c r="B10" t="s">
        <v>249</v>
      </c>
      <c r="C10">
        <v>7107</v>
      </c>
      <c r="E10">
        <v>182109.76800000001</v>
      </c>
      <c r="F10">
        <f>AVERAGE(E10:E12)</f>
        <v>169460.05333333334</v>
      </c>
      <c r="G10">
        <f>STDEV(E10:E12)</f>
        <v>11931.551758570446</v>
      </c>
      <c r="H10">
        <f>G10/SQRT(3)</f>
        <v>6888.6846196606002</v>
      </c>
    </row>
    <row r="11" spans="2:22" x14ac:dyDescent="0.2">
      <c r="B11" t="s">
        <v>249</v>
      </c>
      <c r="C11">
        <v>6182</v>
      </c>
      <c r="E11">
        <v>158407.568</v>
      </c>
    </row>
    <row r="12" spans="2:22" x14ac:dyDescent="0.2">
      <c r="B12" t="s">
        <v>249</v>
      </c>
      <c r="C12">
        <v>6551</v>
      </c>
      <c r="E12">
        <v>167862.82399999999</v>
      </c>
    </row>
    <row r="13" spans="2:22" x14ac:dyDescent="0.2">
      <c r="B13" t="s">
        <v>250</v>
      </c>
      <c r="C13">
        <v>1159</v>
      </c>
      <c r="E13">
        <v>29698.216</v>
      </c>
      <c r="F13">
        <f>AVERAGE(E13:E15)</f>
        <v>32346.029333333336</v>
      </c>
      <c r="G13">
        <f>STDEV(E13:E15)</f>
        <v>3008.429294816372</v>
      </c>
      <c r="H13">
        <f>G13/SQRT(3)</f>
        <v>1736.9174632001884</v>
      </c>
    </row>
    <row r="14" spans="2:22" x14ac:dyDescent="0.2">
      <c r="B14" t="s">
        <v>250</v>
      </c>
      <c r="C14">
        <v>1390</v>
      </c>
      <c r="E14">
        <v>35617.360000000001</v>
      </c>
    </row>
    <row r="15" spans="2:22" x14ac:dyDescent="0.2">
      <c r="B15" t="s">
        <v>250</v>
      </c>
      <c r="C15">
        <v>1238</v>
      </c>
      <c r="E15">
        <v>31722.511999999999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6C1FE-3180-2E42-89F8-179462DA5090}">
  <dimension ref="B4:G22"/>
  <sheetViews>
    <sheetView topLeftCell="A2" workbookViewId="0">
      <selection activeCell="N27" sqref="N27"/>
    </sheetView>
  </sheetViews>
  <sheetFormatPr baseColWidth="10" defaultRowHeight="16" x14ac:dyDescent="0.2"/>
  <sheetData>
    <row r="4" spans="2:7" x14ac:dyDescent="0.2">
      <c r="B4" s="1" t="s">
        <v>63</v>
      </c>
      <c r="C4" s="1"/>
      <c r="D4" s="1" t="s">
        <v>62</v>
      </c>
      <c r="E4" s="1" t="s">
        <v>78</v>
      </c>
      <c r="F4" s="1" t="s">
        <v>80</v>
      </c>
      <c r="G4" s="1" t="s">
        <v>79</v>
      </c>
    </row>
    <row r="5" spans="2:7" x14ac:dyDescent="0.2">
      <c r="B5" s="118" t="s">
        <v>185</v>
      </c>
      <c r="C5" s="118"/>
      <c r="D5">
        <v>85064.175000000003</v>
      </c>
      <c r="E5">
        <f>AVERAGE(D5:D7)</f>
        <v>91297.395000000004</v>
      </c>
      <c r="F5">
        <f>STDEV(D5:D7)</f>
        <v>6193.4481734753335</v>
      </c>
      <c r="G5">
        <f>F5/SQRT(3)</f>
        <v>3575.7889701679801</v>
      </c>
    </row>
    <row r="6" spans="2:7" x14ac:dyDescent="0.2">
      <c r="B6" s="118"/>
      <c r="C6" s="118"/>
      <c r="D6">
        <v>97450.29</v>
      </c>
    </row>
    <row r="7" spans="2:7" x14ac:dyDescent="0.2">
      <c r="B7" s="118"/>
      <c r="C7" s="118"/>
      <c r="D7">
        <v>91377.72</v>
      </c>
    </row>
    <row r="8" spans="2:7" x14ac:dyDescent="0.2">
      <c r="B8" s="118" t="s">
        <v>186</v>
      </c>
      <c r="C8" s="118"/>
      <c r="D8">
        <v>142368.03</v>
      </c>
      <c r="E8">
        <f>AVERAGE(D8:D10)</f>
        <v>155107.57499999998</v>
      </c>
      <c r="F8">
        <f>STDEV(D8:D10)</f>
        <v>11399.348630657592</v>
      </c>
      <c r="G8">
        <f>F8/SQRT(3)</f>
        <v>6581.4170004965536</v>
      </c>
    </row>
    <row r="9" spans="2:7" x14ac:dyDescent="0.2">
      <c r="B9" s="118"/>
      <c r="C9" s="118"/>
      <c r="D9">
        <v>164344.95000000001</v>
      </c>
    </row>
    <row r="10" spans="2:7" x14ac:dyDescent="0.2">
      <c r="B10" s="118"/>
      <c r="C10" s="118"/>
      <c r="D10">
        <v>158609.745</v>
      </c>
    </row>
    <row r="11" spans="2:7" x14ac:dyDescent="0.2">
      <c r="B11" s="118" t="s">
        <v>187</v>
      </c>
      <c r="C11" s="118"/>
      <c r="D11">
        <v>167863.185</v>
      </c>
      <c r="E11">
        <f>AVERAGE(D11:D13)</f>
        <v>168072.03</v>
      </c>
      <c r="F11">
        <f>STDEV(D11:D13)</f>
        <v>1672.5354748928285</v>
      </c>
      <c r="G11">
        <f>F11/SQRT(3)</f>
        <v>965.63880665857312</v>
      </c>
    </row>
    <row r="12" spans="2:7" x14ac:dyDescent="0.2">
      <c r="B12" s="118"/>
      <c r="C12" s="118"/>
      <c r="D12">
        <v>169839.18</v>
      </c>
    </row>
    <row r="13" spans="2:7" x14ac:dyDescent="0.2">
      <c r="B13" s="118"/>
      <c r="C13" s="118"/>
      <c r="D13">
        <v>166513.72500000001</v>
      </c>
    </row>
    <row r="14" spans="2:7" x14ac:dyDescent="0.2">
      <c r="B14" s="118" t="s">
        <v>188</v>
      </c>
      <c r="C14" s="118"/>
      <c r="D14">
        <v>123138.22500000001</v>
      </c>
      <c r="E14">
        <f>AVERAGE(D14:D16)</f>
        <v>123523.78499999999</v>
      </c>
      <c r="F14">
        <f>STDEV(D14:D16)</f>
        <v>3726.0065372225254</v>
      </c>
      <c r="G14">
        <f>F14/SQRT(3)</f>
        <v>2151.2108772677307</v>
      </c>
    </row>
    <row r="15" spans="2:7" x14ac:dyDescent="0.2">
      <c r="B15" s="118"/>
      <c r="C15" s="118"/>
      <c r="D15">
        <v>127427.58</v>
      </c>
    </row>
    <row r="16" spans="2:7" x14ac:dyDescent="0.2">
      <c r="B16" s="118"/>
      <c r="C16" s="118"/>
      <c r="D16">
        <v>120005.55</v>
      </c>
    </row>
    <row r="17" spans="2:7" x14ac:dyDescent="0.2">
      <c r="B17" s="118" t="s">
        <v>189</v>
      </c>
      <c r="C17" s="118"/>
      <c r="D17">
        <v>141307.74</v>
      </c>
      <c r="E17">
        <f>AVERAGE(D17:D19)</f>
        <v>134817.48000000001</v>
      </c>
      <c r="F17">
        <f>STDEV(D17:D19)</f>
        <v>13865.621370206421</v>
      </c>
      <c r="G17">
        <f>F17/SQRT(3)</f>
        <v>8005.3202305701052</v>
      </c>
    </row>
    <row r="18" spans="2:7" x14ac:dyDescent="0.2">
      <c r="B18" s="118"/>
      <c r="C18" s="118"/>
      <c r="D18">
        <v>144247.63500000001</v>
      </c>
    </row>
    <row r="19" spans="2:7" x14ac:dyDescent="0.2">
      <c r="B19" s="118"/>
      <c r="C19" s="118"/>
      <c r="D19">
        <v>118897.065</v>
      </c>
    </row>
    <row r="20" spans="2:7" x14ac:dyDescent="0.2">
      <c r="B20" s="118" t="s">
        <v>190</v>
      </c>
      <c r="C20" s="118"/>
      <c r="D20">
        <v>14554.89</v>
      </c>
      <c r="E20">
        <f>AVERAGE(D20:D22)</f>
        <v>15454.53</v>
      </c>
      <c r="F20">
        <f>STDEV(D20:D22)</f>
        <v>2809.1249996395554</v>
      </c>
      <c r="G20">
        <f>F20/SQRT(3)</f>
        <v>1621.8490747292049</v>
      </c>
    </row>
    <row r="21" spans="2:7" x14ac:dyDescent="0.2">
      <c r="B21" s="118"/>
      <c r="C21" s="118"/>
      <c r="D21">
        <v>18603.27</v>
      </c>
    </row>
    <row r="22" spans="2:7" x14ac:dyDescent="0.2">
      <c r="B22" s="118"/>
      <c r="C22" s="118"/>
      <c r="D22">
        <v>13205.43</v>
      </c>
    </row>
  </sheetData>
  <mergeCells count="6">
    <mergeCell ref="B20:C22"/>
    <mergeCell ref="B5:C7"/>
    <mergeCell ref="B8:C10"/>
    <mergeCell ref="B11:C13"/>
    <mergeCell ref="B14:C16"/>
    <mergeCell ref="B17:C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D223-31FC-4247-8456-630D18D4F332}">
  <dimension ref="B3:Q55"/>
  <sheetViews>
    <sheetView workbookViewId="0">
      <selection activeCell="I53" sqref="I53"/>
    </sheetView>
  </sheetViews>
  <sheetFormatPr baseColWidth="10" defaultRowHeight="16" x14ac:dyDescent="0.2"/>
  <sheetData>
    <row r="3" spans="2:17" x14ac:dyDescent="0.2">
      <c r="B3" t="s">
        <v>62</v>
      </c>
      <c r="D3" t="s">
        <v>62</v>
      </c>
      <c r="G3" t="s">
        <v>204</v>
      </c>
      <c r="K3" t="s">
        <v>205</v>
      </c>
      <c r="P3" t="s">
        <v>204</v>
      </c>
      <c r="Q3" t="s">
        <v>205</v>
      </c>
    </row>
    <row r="4" spans="2:17" x14ac:dyDescent="0.2">
      <c r="B4" s="7" t="s">
        <v>196</v>
      </c>
      <c r="D4" s="7">
        <v>77547.777000000002</v>
      </c>
      <c r="E4" s="7">
        <v>15169</v>
      </c>
      <c r="F4" s="7">
        <v>5.1122537399999999</v>
      </c>
      <c r="G4">
        <f>AVERAGE(D4:D6)</f>
        <v>80326.811000000002</v>
      </c>
      <c r="K4">
        <f>AVERAGE(F4:F6)</f>
        <v>5.1709339766666664</v>
      </c>
      <c r="L4">
        <f>STDEV(F4:F6)</f>
        <v>0.24632730770099767</v>
      </c>
      <c r="M4">
        <f>L4/SQRT(3)</f>
        <v>0.14221713740992678</v>
      </c>
      <c r="O4" s="7" t="s">
        <v>196</v>
      </c>
      <c r="P4">
        <f>G4</f>
        <v>80326.811000000002</v>
      </c>
      <c r="Q4">
        <f>K4</f>
        <v>5.1709339766666664</v>
      </c>
    </row>
    <row r="5" spans="2:17" x14ac:dyDescent="0.2">
      <c r="B5" s="7" t="s">
        <v>196</v>
      </c>
      <c r="D5" s="7">
        <v>79457.036999999997</v>
      </c>
      <c r="E5" s="7">
        <v>16022</v>
      </c>
      <c r="F5" s="7">
        <v>4.9592458500000003</v>
      </c>
      <c r="O5" t="str">
        <f>B7</f>
        <v>MV299A</v>
      </c>
      <c r="P5">
        <f>G7</f>
        <v>114852.59600000001</v>
      </c>
      <c r="Q5">
        <f>K7</f>
        <v>9.7102131133333334</v>
      </c>
    </row>
    <row r="6" spans="2:17" x14ac:dyDescent="0.2">
      <c r="B6" s="7" t="s">
        <v>196</v>
      </c>
      <c r="D6" s="7">
        <v>83975.619000000006</v>
      </c>
      <c r="E6" s="7">
        <v>15433</v>
      </c>
      <c r="F6" s="7">
        <v>5.44130234</v>
      </c>
      <c r="O6" t="str">
        <f>B10</f>
        <v>MV300A</v>
      </c>
      <c r="P6">
        <f>G10</f>
        <v>108976.31800000001</v>
      </c>
      <c r="Q6">
        <f>K10</f>
        <v>8.831322433333332</v>
      </c>
    </row>
    <row r="7" spans="2:17" x14ac:dyDescent="0.2">
      <c r="B7" s="7" t="s">
        <v>197</v>
      </c>
      <c r="D7" s="7">
        <v>112646.34</v>
      </c>
      <c r="E7" s="7">
        <v>11900</v>
      </c>
      <c r="F7" s="7">
        <v>9.4660789899999997</v>
      </c>
      <c r="G7">
        <f>AVERAGE(D7:D9)</f>
        <v>114852.59600000001</v>
      </c>
      <c r="K7">
        <f>AVERAGE(F7:F9)</f>
        <v>9.7102131133333334</v>
      </c>
      <c r="L7">
        <f>STDEV(F7:F9)</f>
        <v>0.71044755567668494</v>
      </c>
      <c r="M7">
        <f>L7/SQRT(3)</f>
        <v>0.41017708751504572</v>
      </c>
      <c r="O7" t="str">
        <f>B13</f>
        <v>MV301</v>
      </c>
      <c r="P7">
        <f>G13</f>
        <v>89215.476999999999</v>
      </c>
      <c r="Q7">
        <f>K13</f>
        <v>7.156882903333333</v>
      </c>
    </row>
    <row r="8" spans="2:17" x14ac:dyDescent="0.2">
      <c r="B8" s="7" t="s">
        <v>197</v>
      </c>
      <c r="D8" s="7">
        <v>112869.087</v>
      </c>
      <c r="E8" s="7">
        <v>12330</v>
      </c>
      <c r="F8" s="7">
        <v>9.1540216500000007</v>
      </c>
      <c r="O8" t="str">
        <f>B16</f>
        <v>MV302C</v>
      </c>
      <c r="P8">
        <f>G16</f>
        <v>50309.000999999997</v>
      </c>
      <c r="Q8">
        <f>K16</f>
        <v>4.3625441299999999</v>
      </c>
    </row>
    <row r="9" spans="2:17" x14ac:dyDescent="0.2">
      <c r="B9" s="7" t="s">
        <v>197</v>
      </c>
      <c r="D9" s="7">
        <v>119042.361</v>
      </c>
      <c r="E9" s="7">
        <v>11326</v>
      </c>
      <c r="F9" s="7">
        <v>10.5105387</v>
      </c>
      <c r="O9" t="str">
        <f>B19</f>
        <v>MV303C</v>
      </c>
      <c r="P9">
        <f>G19</f>
        <v>45758.597999999998</v>
      </c>
      <c r="Q9">
        <f>K19</f>
        <v>3.9140142</v>
      </c>
    </row>
    <row r="10" spans="2:17" x14ac:dyDescent="0.2">
      <c r="B10" s="7" t="s">
        <v>198</v>
      </c>
      <c r="D10" s="7">
        <v>116751.249</v>
      </c>
      <c r="E10" s="7">
        <v>12162</v>
      </c>
      <c r="F10" s="7">
        <v>9.5996751400000004</v>
      </c>
      <c r="G10">
        <f>AVERAGE(D10:D12)</f>
        <v>108976.31800000001</v>
      </c>
      <c r="K10">
        <f>AVERAGE(F10:F12)</f>
        <v>8.831322433333332</v>
      </c>
      <c r="L10">
        <f>STDEV(F10:F12)</f>
        <v>0.68579630264414904</v>
      </c>
      <c r="M10">
        <f>L10/SQRT(3)</f>
        <v>0.39594467994084953</v>
      </c>
      <c r="O10" t="str">
        <f>B22</f>
        <v>MV304</v>
      </c>
      <c r="P10">
        <f>G22</f>
        <v>15348.329</v>
      </c>
      <c r="Q10">
        <f>K22</f>
        <v>1.4150570633333333</v>
      </c>
    </row>
    <row r="11" spans="2:17" x14ac:dyDescent="0.2">
      <c r="B11" s="7" t="s">
        <v>198</v>
      </c>
      <c r="D11" s="7">
        <v>104468.34299999999</v>
      </c>
      <c r="E11" s="7">
        <v>12129</v>
      </c>
      <c r="F11" s="7">
        <v>8.6131043799999993</v>
      </c>
      <c r="O11" t="str">
        <f>B25</f>
        <v>MV305A</v>
      </c>
      <c r="P11">
        <f>G25</f>
        <v>15401.364000000001</v>
      </c>
      <c r="Q11">
        <f>K25</f>
        <v>1.5280015766666668</v>
      </c>
    </row>
    <row r="12" spans="2:17" x14ac:dyDescent="0.2">
      <c r="B12" s="7" t="s">
        <v>198</v>
      </c>
      <c r="D12" s="7">
        <v>105709.36199999999</v>
      </c>
      <c r="E12" s="7">
        <v>12765</v>
      </c>
      <c r="F12" s="7">
        <v>8.2811877799999998</v>
      </c>
    </row>
    <row r="13" spans="2:17" x14ac:dyDescent="0.2">
      <c r="B13" s="7" t="s">
        <v>199</v>
      </c>
      <c r="D13" s="7">
        <v>86298.551999999996</v>
      </c>
      <c r="E13" s="7">
        <v>11620</v>
      </c>
      <c r="F13" s="7">
        <v>7.4267256499999998</v>
      </c>
      <c r="G13">
        <f>AVERAGE(D13:D15)</f>
        <v>89215.476999999999</v>
      </c>
      <c r="K13">
        <f>AVERAGE(F13:F15)</f>
        <v>7.156882903333333</v>
      </c>
      <c r="L13">
        <f>STDEV(F13:F15)</f>
        <v>0.24465026906062154</v>
      </c>
      <c r="M13">
        <f>L13/SQRT(3)</f>
        <v>0.14124889869946422</v>
      </c>
    </row>
    <row r="14" spans="2:17" x14ac:dyDescent="0.2">
      <c r="B14" s="7" t="s">
        <v>199</v>
      </c>
      <c r="D14" s="7">
        <v>88780.59</v>
      </c>
      <c r="E14" s="7">
        <v>12775</v>
      </c>
      <c r="F14" s="7">
        <v>6.9495569499999998</v>
      </c>
    </row>
    <row r="15" spans="2:17" x14ac:dyDescent="0.2">
      <c r="B15" s="7" t="s">
        <v>199</v>
      </c>
      <c r="D15" s="7">
        <v>92567.289000000004</v>
      </c>
      <c r="E15" s="7">
        <v>13048</v>
      </c>
      <c r="F15" s="7">
        <v>7.0943661100000002</v>
      </c>
    </row>
    <row r="16" spans="2:17" x14ac:dyDescent="0.2">
      <c r="B16" s="7" t="s">
        <v>200</v>
      </c>
      <c r="D16" s="7">
        <v>57818.756999999998</v>
      </c>
      <c r="E16" s="7">
        <v>11158</v>
      </c>
      <c r="F16" s="7">
        <v>5.1818208500000003</v>
      </c>
      <c r="G16">
        <f>AVERAGE(D16:D18)</f>
        <v>50309.000999999997</v>
      </c>
      <c r="K16">
        <f>AVERAGE(F16:F18)</f>
        <v>4.3625441299999999</v>
      </c>
      <c r="L16">
        <f>STDEV(F16:F18)</f>
        <v>0.72924378005198753</v>
      </c>
      <c r="M16">
        <f>L16/SQRT(3)</f>
        <v>0.42102909271787525</v>
      </c>
    </row>
    <row r="17" spans="2:13" x14ac:dyDescent="0.2">
      <c r="B17" s="7" t="s">
        <v>200</v>
      </c>
      <c r="D17" s="7">
        <v>48463.383000000002</v>
      </c>
      <c r="E17" s="7">
        <v>11759</v>
      </c>
      <c r="F17" s="7">
        <v>4.1213864300000003</v>
      </c>
    </row>
    <row r="18" spans="2:13" x14ac:dyDescent="0.2">
      <c r="B18" s="7" t="s">
        <v>200</v>
      </c>
      <c r="D18" s="7">
        <v>44644.862999999998</v>
      </c>
      <c r="E18" s="7">
        <v>11797</v>
      </c>
      <c r="F18" s="7">
        <v>3.7844251099999999</v>
      </c>
    </row>
    <row r="19" spans="2:13" x14ac:dyDescent="0.2">
      <c r="B19" s="7" t="s">
        <v>201</v>
      </c>
      <c r="D19" s="7">
        <v>43785.696000000004</v>
      </c>
      <c r="E19" s="7">
        <v>11193</v>
      </c>
      <c r="F19" s="7">
        <v>3.9118820699999999</v>
      </c>
      <c r="G19">
        <f>AVERAGE(D19:D21)</f>
        <v>45758.597999999998</v>
      </c>
      <c r="K19">
        <f>AVERAGE(F19:F21)</f>
        <v>3.9140142</v>
      </c>
      <c r="L19">
        <f>STDEV(F19:F21)</f>
        <v>4.0398884807317403E-2</v>
      </c>
      <c r="M19">
        <f>L19/SQRT(3)</f>
        <v>2.3324307018465388E-2</v>
      </c>
    </row>
    <row r="20" spans="2:13" x14ac:dyDescent="0.2">
      <c r="B20" s="7" t="s">
        <v>201</v>
      </c>
      <c r="D20" s="7">
        <v>45981.345000000001</v>
      </c>
      <c r="E20" s="7">
        <v>11867</v>
      </c>
      <c r="F20" s="7">
        <v>3.8747235999999998</v>
      </c>
    </row>
    <row r="21" spans="2:13" x14ac:dyDescent="0.2">
      <c r="B21" s="7" t="s">
        <v>201</v>
      </c>
      <c r="D21" s="7">
        <v>47508.752999999997</v>
      </c>
      <c r="E21" s="7">
        <v>12011</v>
      </c>
      <c r="F21" s="7">
        <v>3.9554369299999999</v>
      </c>
    </row>
    <row r="22" spans="2:13" x14ac:dyDescent="0.2">
      <c r="B22" s="7" t="s">
        <v>202</v>
      </c>
      <c r="D22" s="7">
        <v>13969.419</v>
      </c>
      <c r="E22" s="7">
        <v>11150</v>
      </c>
      <c r="F22" s="7">
        <v>1.2528626899999999</v>
      </c>
      <c r="G22">
        <f>AVERAGE(D22:D24)</f>
        <v>15348.329</v>
      </c>
      <c r="K22">
        <f>AVERAGE(F22:F24)</f>
        <v>1.4150570633333333</v>
      </c>
      <c r="L22">
        <f>STDEV(F22:F24)</f>
        <v>0.25714388892999385</v>
      </c>
      <c r="M22">
        <f>L22/SQRT(3)</f>
        <v>0.14846209349419917</v>
      </c>
    </row>
    <row r="23" spans="2:13" x14ac:dyDescent="0.2">
      <c r="B23" s="7" t="s">
        <v>202</v>
      </c>
      <c r="D23" s="7">
        <v>17469.728999999999</v>
      </c>
      <c r="E23" s="7">
        <v>10207</v>
      </c>
      <c r="F23" s="7">
        <v>1.7115439400000001</v>
      </c>
    </row>
    <row r="24" spans="2:13" x14ac:dyDescent="0.2">
      <c r="B24" s="7" t="s">
        <v>202</v>
      </c>
      <c r="D24" s="7">
        <v>14605.839</v>
      </c>
      <c r="E24" s="7">
        <v>11404</v>
      </c>
      <c r="F24" s="7">
        <v>1.2807645599999999</v>
      </c>
    </row>
    <row r="25" spans="2:13" x14ac:dyDescent="0.2">
      <c r="B25" s="7" t="s">
        <v>203</v>
      </c>
      <c r="D25" s="7">
        <v>16769.667000000001</v>
      </c>
      <c r="E25" s="7">
        <v>9527</v>
      </c>
      <c r="F25" s="7">
        <v>1.76022536</v>
      </c>
      <c r="G25">
        <f>AVERAGE(D25:D27)</f>
        <v>15401.364000000001</v>
      </c>
      <c r="K25">
        <f>AVERAGE(F25:F27)</f>
        <v>1.5280015766666668</v>
      </c>
      <c r="L25">
        <f>STDEV(F25:F27)</f>
        <v>0.20313942006431301</v>
      </c>
      <c r="M25">
        <f>L25/SQRT(3)</f>
        <v>0.11728259885715558</v>
      </c>
    </row>
    <row r="26" spans="2:13" x14ac:dyDescent="0.2">
      <c r="B26" s="7" t="s">
        <v>203</v>
      </c>
      <c r="D26" s="7">
        <v>14860.406999999999</v>
      </c>
      <c r="E26" s="7">
        <v>10316</v>
      </c>
      <c r="F26" s="7">
        <v>1.44052026</v>
      </c>
    </row>
    <row r="27" spans="2:13" x14ac:dyDescent="0.2">
      <c r="B27" s="7" t="s">
        <v>203</v>
      </c>
      <c r="D27" s="7">
        <v>14574.018</v>
      </c>
      <c r="E27" s="7">
        <v>10536</v>
      </c>
      <c r="F27" s="7">
        <v>1.38325911</v>
      </c>
    </row>
    <row r="31" spans="2:13" x14ac:dyDescent="0.2">
      <c r="C31" t="s">
        <v>206</v>
      </c>
      <c r="E31" t="s">
        <v>207</v>
      </c>
      <c r="F31" t="s">
        <v>208</v>
      </c>
      <c r="G31" t="s">
        <v>209</v>
      </c>
      <c r="I31" t="s">
        <v>79</v>
      </c>
    </row>
    <row r="32" spans="2:13" x14ac:dyDescent="0.2">
      <c r="B32" s="7" t="s">
        <v>196</v>
      </c>
      <c r="C32">
        <v>15169</v>
      </c>
      <c r="E32">
        <v>2437</v>
      </c>
      <c r="F32">
        <f>E32/C32</f>
        <v>0.16065660228096776</v>
      </c>
      <c r="G32">
        <f>AVERAGE(F32:F34)</f>
        <v>0.16250067491890122</v>
      </c>
      <c r="H32">
        <f>STDEV(F32:F34)</f>
        <v>7.74102973895688E-3</v>
      </c>
      <c r="I32">
        <f>H32/SQRT(3)</f>
        <v>4.4692856035916531E-3</v>
      </c>
      <c r="K32" t="str">
        <f>B32</f>
        <v>MV290</v>
      </c>
      <c r="L32">
        <f>G32</f>
        <v>0.16250067491890122</v>
      </c>
    </row>
    <row r="33" spans="2:12" x14ac:dyDescent="0.2">
      <c r="B33" s="7" t="s">
        <v>196</v>
      </c>
      <c r="C33">
        <v>16022</v>
      </c>
      <c r="E33">
        <v>2497</v>
      </c>
      <c r="F33">
        <f t="shared" ref="F33:F55" si="0">E33/C33</f>
        <v>0.1558482087130196</v>
      </c>
      <c r="K33" t="str">
        <f>B35</f>
        <v>MV299A</v>
      </c>
      <c r="L33">
        <f>G35</f>
        <v>0.30515109852172873</v>
      </c>
    </row>
    <row r="34" spans="2:12" x14ac:dyDescent="0.2">
      <c r="B34" s="7" t="s">
        <v>196</v>
      </c>
      <c r="C34">
        <v>15433</v>
      </c>
      <c r="E34">
        <v>2639</v>
      </c>
      <c r="F34">
        <f t="shared" si="0"/>
        <v>0.17099721376271626</v>
      </c>
      <c r="K34" t="str">
        <f>B38</f>
        <v>MV300A</v>
      </c>
      <c r="L34">
        <f>G38</f>
        <v>0.27753126648742532</v>
      </c>
    </row>
    <row r="35" spans="2:12" x14ac:dyDescent="0.2">
      <c r="B35" s="7" t="s">
        <v>197</v>
      </c>
      <c r="C35">
        <v>11900</v>
      </c>
      <c r="E35">
        <v>3540</v>
      </c>
      <c r="F35">
        <f t="shared" si="0"/>
        <v>0.29747899159663865</v>
      </c>
      <c r="G35">
        <f>AVERAGE(F35:F37)</f>
        <v>0.30515109852172873</v>
      </c>
      <c r="H35">
        <f>STDEV(F35:F37)</f>
        <v>2.2326373712813402E-2</v>
      </c>
      <c r="I35">
        <f>H35/SQRT(3)</f>
        <v>1.2890137873121004E-2</v>
      </c>
      <c r="K35" t="str">
        <f>B41</f>
        <v>MV301</v>
      </c>
      <c r="L35">
        <f>G41</f>
        <v>0.22491068479253684</v>
      </c>
    </row>
    <row r="36" spans="2:12" x14ac:dyDescent="0.2">
      <c r="B36" s="7" t="s">
        <v>197</v>
      </c>
      <c r="C36">
        <v>12330</v>
      </c>
      <c r="E36">
        <v>3547</v>
      </c>
      <c r="F36">
        <f t="shared" si="0"/>
        <v>0.28767234387672341</v>
      </c>
      <c r="K36" t="str">
        <f>B44</f>
        <v>MV302C</v>
      </c>
      <c r="L36">
        <f>G44</f>
        <v>0.13709638688837955</v>
      </c>
    </row>
    <row r="37" spans="2:12" x14ac:dyDescent="0.2">
      <c r="B37" s="7" t="s">
        <v>197</v>
      </c>
      <c r="C37">
        <v>11326</v>
      </c>
      <c r="E37">
        <v>3741</v>
      </c>
      <c r="F37">
        <f t="shared" si="0"/>
        <v>0.33030196009182411</v>
      </c>
      <c r="K37" t="str">
        <f>B47</f>
        <v>MV303C</v>
      </c>
      <c r="L37">
        <f>G47</f>
        <v>0.12300098053938723</v>
      </c>
    </row>
    <row r="38" spans="2:12" x14ac:dyDescent="0.2">
      <c r="B38" s="7" t="s">
        <v>198</v>
      </c>
      <c r="C38">
        <v>12162</v>
      </c>
      <c r="E38">
        <v>3669</v>
      </c>
      <c r="F38">
        <f t="shared" si="0"/>
        <v>0.30167735569807597</v>
      </c>
      <c r="G38">
        <f>AVERAGE(F38:F40)</f>
        <v>0.27753126648742532</v>
      </c>
      <c r="H38">
        <f>STDEV(F38:F40)</f>
        <v>2.1551689164812253E-2</v>
      </c>
      <c r="I38">
        <f>H38/SQRT(3)</f>
        <v>1.2442873540795495E-2</v>
      </c>
      <c r="K38" t="str">
        <f>B51</f>
        <v>MV304</v>
      </c>
      <c r="L38">
        <f>G50</f>
        <v>4.4469283254371141E-2</v>
      </c>
    </row>
    <row r="39" spans="2:12" x14ac:dyDescent="0.2">
      <c r="B39" s="7" t="s">
        <v>198</v>
      </c>
      <c r="C39">
        <v>12129</v>
      </c>
      <c r="E39">
        <v>3283</v>
      </c>
      <c r="F39">
        <f t="shared" si="0"/>
        <v>0.2706735922170006</v>
      </c>
      <c r="K39" t="str">
        <f>B53</f>
        <v>MV305A</v>
      </c>
      <c r="L39">
        <f>G53</f>
        <v>4.8018653624048002E-2</v>
      </c>
    </row>
    <row r="40" spans="2:12" x14ac:dyDescent="0.2">
      <c r="B40" s="7" t="s">
        <v>198</v>
      </c>
      <c r="C40">
        <v>12765</v>
      </c>
      <c r="E40">
        <v>3322</v>
      </c>
      <c r="F40">
        <f t="shared" si="0"/>
        <v>0.26024285154719939</v>
      </c>
    </row>
    <row r="41" spans="2:12" x14ac:dyDescent="0.2">
      <c r="B41" s="7" t="s">
        <v>199</v>
      </c>
      <c r="C41">
        <v>11620</v>
      </c>
      <c r="E41">
        <v>2712</v>
      </c>
      <c r="F41">
        <f t="shared" si="0"/>
        <v>0.23339070567986231</v>
      </c>
      <c r="G41">
        <f>AVERAGE(F41:F43)</f>
        <v>0.22491068479253684</v>
      </c>
      <c r="H41">
        <f>STDEV(F41:F43)</f>
        <v>7.6883274497874608E-3</v>
      </c>
      <c r="I41">
        <f>H41/SQRT(3)</f>
        <v>4.4388579227527796E-3</v>
      </c>
    </row>
    <row r="42" spans="2:12" x14ac:dyDescent="0.2">
      <c r="B42" s="7" t="s">
        <v>199</v>
      </c>
      <c r="C42">
        <v>12775</v>
      </c>
      <c r="E42">
        <v>2790</v>
      </c>
      <c r="F42">
        <f t="shared" si="0"/>
        <v>0.21839530332681018</v>
      </c>
    </row>
    <row r="43" spans="2:12" x14ac:dyDescent="0.2">
      <c r="B43" s="7" t="s">
        <v>199</v>
      </c>
      <c r="C43">
        <v>13048</v>
      </c>
      <c r="E43">
        <v>2909</v>
      </c>
      <c r="F43">
        <f t="shared" si="0"/>
        <v>0.22294604537093807</v>
      </c>
    </row>
    <row r="44" spans="2:12" x14ac:dyDescent="0.2">
      <c r="B44" s="7" t="s">
        <v>200</v>
      </c>
      <c r="C44">
        <v>11158</v>
      </c>
      <c r="E44">
        <v>1817</v>
      </c>
      <c r="F44">
        <f t="shared" si="0"/>
        <v>0.16284280336977952</v>
      </c>
      <c r="G44">
        <f>AVERAGE(F44:F46)</f>
        <v>0.13709638688837955</v>
      </c>
      <c r="H44">
        <f>STDEV(F44:F46)</f>
        <v>2.2917060400695632E-2</v>
      </c>
      <c r="I44">
        <f>H44/SQRT(3)</f>
        <v>1.3231170991376537E-2</v>
      </c>
    </row>
    <row r="45" spans="2:12" x14ac:dyDescent="0.2">
      <c r="B45" s="7" t="s">
        <v>200</v>
      </c>
      <c r="C45">
        <v>11759</v>
      </c>
      <c r="E45">
        <v>1523</v>
      </c>
      <c r="F45">
        <f t="shared" si="0"/>
        <v>0.1295178161408283</v>
      </c>
    </row>
    <row r="46" spans="2:12" x14ac:dyDescent="0.2">
      <c r="B46" s="7" t="s">
        <v>200</v>
      </c>
      <c r="C46">
        <v>11797</v>
      </c>
      <c r="E46">
        <v>1403</v>
      </c>
      <c r="F46">
        <f t="shared" si="0"/>
        <v>0.11892854115453082</v>
      </c>
    </row>
    <row r="47" spans="2:12" x14ac:dyDescent="0.2">
      <c r="B47" s="7" t="s">
        <v>201</v>
      </c>
      <c r="C47">
        <v>11193</v>
      </c>
      <c r="E47">
        <v>1376</v>
      </c>
      <c r="F47">
        <f t="shared" si="0"/>
        <v>0.12293397659251318</v>
      </c>
      <c r="G47">
        <f>AVERAGE(F47:F49)</f>
        <v>0.12300098053938723</v>
      </c>
      <c r="H47">
        <f>STDEV(F47:F49)</f>
        <v>1.2695667854945756E-3</v>
      </c>
      <c r="I47">
        <f>H47/SQRT(3)</f>
        <v>7.3298472535950109E-4</v>
      </c>
    </row>
    <row r="48" spans="2:12" x14ac:dyDescent="0.2">
      <c r="B48" s="7" t="s">
        <v>201</v>
      </c>
      <c r="C48">
        <v>11867</v>
      </c>
      <c r="E48">
        <v>1445</v>
      </c>
      <c r="F48">
        <f t="shared" si="0"/>
        <v>0.12176624252127749</v>
      </c>
    </row>
    <row r="49" spans="2:9" x14ac:dyDescent="0.2">
      <c r="B49" s="7" t="s">
        <v>201</v>
      </c>
      <c r="C49">
        <v>12011</v>
      </c>
      <c r="E49">
        <v>1493</v>
      </c>
      <c r="F49">
        <f t="shared" si="0"/>
        <v>0.12430272250437099</v>
      </c>
    </row>
    <row r="50" spans="2:9" x14ac:dyDescent="0.2">
      <c r="B50" s="7" t="s">
        <v>202</v>
      </c>
      <c r="C50">
        <v>11150</v>
      </c>
      <c r="E50">
        <v>439</v>
      </c>
      <c r="F50">
        <f t="shared" si="0"/>
        <v>3.9372197309417038E-2</v>
      </c>
      <c r="G50">
        <f>AVERAGE(F50:F52)</f>
        <v>4.4469283254371141E-2</v>
      </c>
      <c r="H50">
        <f>STDEV(F50:F52)</f>
        <v>8.0809493718920333E-3</v>
      </c>
      <c r="I50">
        <f>H50/SQRT(3)</f>
        <v>4.6655382951696026E-3</v>
      </c>
    </row>
    <row r="51" spans="2:9" x14ac:dyDescent="0.2">
      <c r="B51" s="7" t="s">
        <v>202</v>
      </c>
      <c r="C51">
        <v>10207</v>
      </c>
      <c r="E51">
        <v>549</v>
      </c>
      <c r="F51">
        <f t="shared" si="0"/>
        <v>5.3786617027530126E-2</v>
      </c>
    </row>
    <row r="52" spans="2:9" x14ac:dyDescent="0.2">
      <c r="B52" s="7" t="s">
        <v>202</v>
      </c>
      <c r="C52">
        <v>11404</v>
      </c>
      <c r="E52">
        <v>459</v>
      </c>
      <c r="F52">
        <f t="shared" si="0"/>
        <v>4.0249035426166258E-2</v>
      </c>
    </row>
    <row r="53" spans="2:9" x14ac:dyDescent="0.2">
      <c r="B53" s="7" t="s">
        <v>203</v>
      </c>
      <c r="C53">
        <v>9527</v>
      </c>
      <c r="E53">
        <v>527</v>
      </c>
      <c r="F53">
        <f t="shared" si="0"/>
        <v>5.5316468982890735E-2</v>
      </c>
      <c r="G53">
        <f>AVERAGE(F53:F55)</f>
        <v>4.8018653624048002E-2</v>
      </c>
      <c r="H53">
        <f>STDEV(F53:F55)</f>
        <v>6.3838163241263833E-3</v>
      </c>
      <c r="I53">
        <f>H53/SQRT(3)</f>
        <v>3.6856980731914948E-3</v>
      </c>
    </row>
    <row r="54" spans="2:9" x14ac:dyDescent="0.2">
      <c r="B54" s="7" t="s">
        <v>203</v>
      </c>
      <c r="C54">
        <v>10316</v>
      </c>
      <c r="E54">
        <v>467</v>
      </c>
      <c r="F54">
        <f t="shared" si="0"/>
        <v>4.5269484296238852E-2</v>
      </c>
    </row>
    <row r="55" spans="2:9" x14ac:dyDescent="0.2">
      <c r="B55" s="7" t="s">
        <v>203</v>
      </c>
      <c r="C55">
        <v>10536</v>
      </c>
      <c r="E55">
        <v>458</v>
      </c>
      <c r="F55">
        <f t="shared" si="0"/>
        <v>4.3470007593014427E-2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9C17-0800-E24D-805B-E8D6B52F20DC}">
  <dimension ref="B5:K14"/>
  <sheetViews>
    <sheetView workbookViewId="0">
      <selection activeCell="K13" sqref="K13"/>
    </sheetView>
  </sheetViews>
  <sheetFormatPr baseColWidth="10" defaultRowHeight="16" x14ac:dyDescent="0.2"/>
  <sheetData>
    <row r="5" spans="2:11" x14ac:dyDescent="0.2">
      <c r="B5" s="1" t="s">
        <v>77</v>
      </c>
      <c r="C5" s="1" t="s">
        <v>63</v>
      </c>
      <c r="D5" s="1"/>
      <c r="E5" s="1" t="s">
        <v>62</v>
      </c>
      <c r="F5" s="1" t="s">
        <v>78</v>
      </c>
      <c r="G5" s="1" t="s">
        <v>130</v>
      </c>
      <c r="H5" s="1" t="s">
        <v>79</v>
      </c>
      <c r="J5" s="1" t="s">
        <v>4</v>
      </c>
    </row>
    <row r="6" spans="2:11" x14ac:dyDescent="0.2">
      <c r="B6" t="s">
        <v>74</v>
      </c>
      <c r="C6" s="125" t="s">
        <v>191</v>
      </c>
      <c r="D6" s="126"/>
      <c r="E6">
        <v>107288.04983367999</v>
      </c>
      <c r="F6">
        <f>AVERAGE(E6:E8)</f>
        <v>116911.52346402667</v>
      </c>
      <c r="G6">
        <f>STDEV(E6:E8)</f>
        <v>17411.568303800239</v>
      </c>
      <c r="H6">
        <f>G6/SQRT(3)</f>
        <v>10052.573647212625</v>
      </c>
      <c r="J6" t="s">
        <v>73</v>
      </c>
    </row>
    <row r="7" spans="2:11" x14ac:dyDescent="0.2">
      <c r="C7" s="127"/>
      <c r="D7" s="128"/>
      <c r="E7">
        <v>106435.87079432</v>
      </c>
      <c r="J7">
        <f>TTEST(E6:E8,E9:E14,2,3)</f>
        <v>0.65795304611940919</v>
      </c>
      <c r="K7" t="s">
        <v>132</v>
      </c>
    </row>
    <row r="8" spans="2:11" x14ac:dyDescent="0.2">
      <c r="C8" s="129"/>
      <c r="D8" s="130"/>
      <c r="E8">
        <v>137010.64976408001</v>
      </c>
      <c r="J8">
        <f>TTEST(E9:E11,E12:E17,2,3)</f>
        <v>0.7365775450548927</v>
      </c>
      <c r="K8" t="s">
        <v>131</v>
      </c>
    </row>
    <row r="9" spans="2:11" x14ac:dyDescent="0.2">
      <c r="B9" t="s">
        <v>75</v>
      </c>
      <c r="C9" s="125" t="s">
        <v>191</v>
      </c>
      <c r="D9" s="126"/>
      <c r="E9">
        <v>147135.20499400003</v>
      </c>
      <c r="F9">
        <f>AVERAGE(E9:E11)</f>
        <v>119468.60381556001</v>
      </c>
      <c r="G9">
        <f>STDEV(E9:E11)</f>
        <v>24598.594852000228</v>
      </c>
      <c r="H9">
        <f>G9/SQRT(3)</f>
        <v>14202.005359488874</v>
      </c>
      <c r="J9">
        <f>TTEST(E12:E14,E6:E11,2,3)</f>
        <v>0.66684677423575711</v>
      </c>
      <c r="K9" t="s">
        <v>133</v>
      </c>
    </row>
    <row r="10" spans="2:11" x14ac:dyDescent="0.2">
      <c r="C10" s="127"/>
      <c r="D10" s="128"/>
      <c r="E10">
        <v>111203.9882702</v>
      </c>
    </row>
    <row r="11" spans="2:11" x14ac:dyDescent="0.2">
      <c r="C11" s="129"/>
      <c r="D11" s="130"/>
      <c r="E11">
        <v>100066.61818248</v>
      </c>
    </row>
    <row r="12" spans="2:11" x14ac:dyDescent="0.2">
      <c r="B12" t="s">
        <v>76</v>
      </c>
      <c r="C12" s="125" t="s">
        <v>191</v>
      </c>
      <c r="D12" s="126"/>
      <c r="E12">
        <v>163523.01620568003</v>
      </c>
      <c r="F12">
        <f>AVERAGE(E12:E14)</f>
        <v>128081.71774261334</v>
      </c>
      <c r="G12">
        <f>STDEV(E12:E14)</f>
        <v>32963.266156658305</v>
      </c>
      <c r="H12">
        <f>G12/SQRT(3)</f>
        <v>19031.350588915953</v>
      </c>
    </row>
    <row r="13" spans="2:11" x14ac:dyDescent="0.2">
      <c r="C13" s="127"/>
      <c r="D13" s="128"/>
      <c r="E13">
        <v>98339.725484879993</v>
      </c>
    </row>
    <row r="14" spans="2:11" x14ac:dyDescent="0.2">
      <c r="C14" s="129"/>
      <c r="D14" s="130"/>
      <c r="E14">
        <v>122382.41153728</v>
      </c>
    </row>
  </sheetData>
  <mergeCells count="3">
    <mergeCell ref="C6:D8"/>
    <mergeCell ref="C9:D11"/>
    <mergeCell ref="C12:D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E8866-D9B7-BA4A-AF5C-1E1AB6651380}">
  <dimension ref="B3:U61"/>
  <sheetViews>
    <sheetView zoomScale="84" workbookViewId="0">
      <selection activeCell="I23" sqref="I23"/>
    </sheetView>
  </sheetViews>
  <sheetFormatPr baseColWidth="10" defaultRowHeight="16" x14ac:dyDescent="0.2"/>
  <cols>
    <col min="2" max="2" width="7.33203125" customWidth="1"/>
    <col min="3" max="3" width="32.83203125" customWidth="1"/>
    <col min="4" max="4" width="12.6640625" customWidth="1"/>
    <col min="5" max="5" width="9.1640625" customWidth="1"/>
    <col min="6" max="6" width="8.5" customWidth="1"/>
    <col min="7" max="7" width="8.83203125" customWidth="1"/>
    <col min="14" max="14" width="12" customWidth="1"/>
  </cols>
  <sheetData>
    <row r="3" spans="2:21" ht="17" thickBot="1" x14ac:dyDescent="0.25"/>
    <row r="4" spans="2:21" ht="17" thickBot="1" x14ac:dyDescent="0.25">
      <c r="D4" s="32"/>
      <c r="E4" s="32"/>
      <c r="F4" s="32"/>
      <c r="G4" s="32"/>
      <c r="K4" s="50" t="s">
        <v>18</v>
      </c>
      <c r="L4" s="51" t="s">
        <v>20</v>
      </c>
      <c r="M4" s="51" t="s">
        <v>26</v>
      </c>
      <c r="N4" s="180" t="s">
        <v>160</v>
      </c>
      <c r="O4" s="180"/>
      <c r="P4" s="181"/>
    </row>
    <row r="5" spans="2:21" ht="17" thickBot="1" x14ac:dyDescent="0.25">
      <c r="B5" s="50" t="s">
        <v>154</v>
      </c>
      <c r="C5" s="51" t="s">
        <v>155</v>
      </c>
      <c r="D5" s="51" t="s">
        <v>156</v>
      </c>
      <c r="E5" s="52" t="s">
        <v>157</v>
      </c>
      <c r="F5" s="33" t="s">
        <v>158</v>
      </c>
      <c r="G5" s="33" t="s">
        <v>159</v>
      </c>
      <c r="K5" s="89" t="s">
        <v>19</v>
      </c>
      <c r="L5" s="72" t="s">
        <v>161</v>
      </c>
      <c r="M5" s="72"/>
      <c r="N5" s="72" t="s">
        <v>162</v>
      </c>
      <c r="O5" s="72" t="s">
        <v>163</v>
      </c>
      <c r="P5" s="90" t="s">
        <v>164</v>
      </c>
    </row>
    <row r="6" spans="2:21" ht="17" thickBot="1" x14ac:dyDescent="0.25">
      <c r="B6" s="68"/>
      <c r="C6" s="68"/>
      <c r="D6" s="68"/>
      <c r="E6" s="68"/>
      <c r="F6" s="69"/>
      <c r="G6" s="70"/>
      <c r="K6" s="91"/>
      <c r="L6" s="76" t="s">
        <v>27</v>
      </c>
      <c r="M6" s="88">
        <v>1.52684E-3</v>
      </c>
      <c r="N6" s="76" t="b">
        <v>1</v>
      </c>
      <c r="O6" s="76" t="b">
        <v>0</v>
      </c>
      <c r="P6" s="92" t="b">
        <v>0</v>
      </c>
    </row>
    <row r="7" spans="2:21" ht="17" thickBot="1" x14ac:dyDescent="0.25">
      <c r="B7" s="46"/>
      <c r="C7" s="46"/>
      <c r="D7" s="46"/>
      <c r="E7" s="44"/>
      <c r="F7" s="44"/>
      <c r="G7" s="44"/>
      <c r="K7" s="91"/>
      <c r="L7" s="76" t="s">
        <v>165</v>
      </c>
      <c r="M7" s="88">
        <v>1.9362400000000001E-3</v>
      </c>
      <c r="N7" s="76" t="b">
        <v>1</v>
      </c>
      <c r="O7" s="76" t="b">
        <v>0</v>
      </c>
      <c r="P7" s="92" t="b">
        <v>0</v>
      </c>
    </row>
    <row r="8" spans="2:21" ht="17" thickBot="1" x14ac:dyDescent="0.25">
      <c r="B8" s="35"/>
      <c r="C8" s="45"/>
      <c r="D8" s="45"/>
      <c r="E8" s="45"/>
      <c r="F8" s="45"/>
      <c r="G8" s="45"/>
      <c r="H8" s="43"/>
      <c r="K8" s="91"/>
      <c r="L8" s="76" t="s">
        <v>28</v>
      </c>
      <c r="M8" s="88">
        <v>2.13985E-3</v>
      </c>
      <c r="N8" s="76" t="b">
        <v>1</v>
      </c>
      <c r="O8" s="76" t="b">
        <v>0</v>
      </c>
      <c r="P8" s="92" t="b">
        <v>0</v>
      </c>
      <c r="Q8" s="65"/>
      <c r="R8" s="65"/>
      <c r="S8" s="66"/>
      <c r="T8" s="66"/>
      <c r="U8" s="67"/>
    </row>
    <row r="9" spans="2:21" ht="17" thickBot="1" x14ac:dyDescent="0.25">
      <c r="B9" s="35"/>
      <c r="C9" s="45"/>
      <c r="D9" s="45"/>
      <c r="E9" s="45"/>
      <c r="F9" s="45"/>
      <c r="G9" s="45"/>
      <c r="K9" s="91"/>
      <c r="L9" s="76" t="s">
        <v>29</v>
      </c>
      <c r="M9" s="88">
        <v>3.450865E-3</v>
      </c>
      <c r="N9" s="76" t="b">
        <v>1</v>
      </c>
      <c r="O9" s="76" t="b">
        <v>0</v>
      </c>
      <c r="P9" s="92" t="b">
        <v>0</v>
      </c>
      <c r="Q9" s="53"/>
      <c r="R9" s="53"/>
      <c r="S9" s="53"/>
      <c r="T9" s="53"/>
      <c r="U9" s="54"/>
    </row>
    <row r="10" spans="2:21" ht="17" thickBot="1" x14ac:dyDescent="0.25">
      <c r="B10" s="35"/>
      <c r="C10" s="45"/>
      <c r="D10" s="45"/>
      <c r="E10" s="45"/>
      <c r="F10" s="45"/>
      <c r="G10" s="45"/>
      <c r="K10" s="91"/>
      <c r="L10" s="76" t="s">
        <v>30</v>
      </c>
      <c r="M10" s="88">
        <v>4.2459749999999999E-3</v>
      </c>
      <c r="N10" s="76" t="b">
        <v>1</v>
      </c>
      <c r="O10" s="76" t="b">
        <v>0</v>
      </c>
      <c r="P10" s="92" t="b">
        <v>0</v>
      </c>
      <c r="Q10" s="53"/>
      <c r="R10" s="53"/>
      <c r="S10" s="53"/>
      <c r="T10" s="53"/>
      <c r="U10" s="54"/>
    </row>
    <row r="11" spans="2:21" ht="17" thickBot="1" x14ac:dyDescent="0.25">
      <c r="B11" s="35"/>
      <c r="C11" s="45"/>
      <c r="D11" s="45"/>
      <c r="E11" s="45"/>
      <c r="F11" s="45"/>
      <c r="G11" s="45"/>
      <c r="K11" s="91"/>
      <c r="L11" s="76" t="s">
        <v>38</v>
      </c>
      <c r="M11" s="88">
        <v>5.0207530000000002E-3</v>
      </c>
      <c r="N11" s="76" t="b">
        <v>1</v>
      </c>
      <c r="O11" s="76" t="b">
        <v>0</v>
      </c>
      <c r="P11" s="92" t="b">
        <v>0</v>
      </c>
      <c r="Q11" s="53"/>
      <c r="R11" s="53"/>
      <c r="S11" s="53"/>
      <c r="T11" s="53"/>
      <c r="U11" s="54"/>
    </row>
    <row r="12" spans="2:21" ht="17" thickBot="1" x14ac:dyDescent="0.25">
      <c r="B12" s="35"/>
      <c r="C12" s="45"/>
      <c r="D12" s="45"/>
      <c r="E12" s="45"/>
      <c r="F12" s="45"/>
      <c r="G12" s="45"/>
      <c r="K12" s="91"/>
      <c r="L12" s="76" t="s">
        <v>31</v>
      </c>
      <c r="M12" s="88">
        <v>5.1436889999999999E-3</v>
      </c>
      <c r="N12" s="76" t="b">
        <v>1</v>
      </c>
      <c r="O12" s="76" t="b">
        <v>0</v>
      </c>
      <c r="P12" s="92" t="b">
        <v>0</v>
      </c>
      <c r="Q12" s="53"/>
      <c r="R12" s="53"/>
      <c r="S12" s="53"/>
      <c r="T12" s="53"/>
      <c r="U12" s="54"/>
    </row>
    <row r="13" spans="2:21" ht="17" thickBot="1" x14ac:dyDescent="0.25">
      <c r="B13" s="35"/>
      <c r="C13" s="45"/>
      <c r="D13" s="45"/>
      <c r="E13" s="45"/>
      <c r="F13" s="45"/>
      <c r="G13" s="45"/>
      <c r="K13" s="91"/>
      <c r="L13" s="76" t="s">
        <v>32</v>
      </c>
      <c r="M13" s="88">
        <v>5.5775470000000004E-3</v>
      </c>
      <c r="N13" s="76" t="b">
        <v>1</v>
      </c>
      <c r="O13" s="76" t="b">
        <v>0</v>
      </c>
      <c r="P13" s="92" t="b">
        <v>0</v>
      </c>
      <c r="Q13" s="53"/>
      <c r="R13" s="53"/>
      <c r="S13" s="53"/>
      <c r="T13" s="53"/>
      <c r="U13" s="54"/>
    </row>
    <row r="14" spans="2:21" ht="17" thickBot="1" x14ac:dyDescent="0.25">
      <c r="B14" s="35"/>
      <c r="C14" s="45"/>
      <c r="D14" s="45"/>
      <c r="E14" s="45"/>
      <c r="F14" s="45"/>
      <c r="G14" s="45"/>
      <c r="K14" s="91"/>
      <c r="L14" s="76" t="s">
        <v>37</v>
      </c>
      <c r="M14" s="88">
        <v>6.7445220000000002E-3</v>
      </c>
      <c r="N14" s="76" t="b">
        <v>1</v>
      </c>
      <c r="O14" s="76" t="b">
        <v>0</v>
      </c>
      <c r="P14" s="92" t="b">
        <v>0</v>
      </c>
      <c r="Q14" s="53"/>
      <c r="R14" s="53"/>
      <c r="S14" s="53"/>
      <c r="T14" s="53"/>
      <c r="U14" s="54"/>
    </row>
    <row r="15" spans="2:21" ht="17" thickBot="1" x14ac:dyDescent="0.25">
      <c r="B15" s="35"/>
      <c r="C15" s="45"/>
      <c r="D15" s="45"/>
      <c r="E15" s="45"/>
      <c r="F15" s="45"/>
      <c r="G15" s="45"/>
      <c r="K15" s="91"/>
      <c r="L15" s="76" t="s">
        <v>33</v>
      </c>
      <c r="M15" s="88">
        <v>7.5128460000000001E-3</v>
      </c>
      <c r="N15" s="76" t="b">
        <v>1</v>
      </c>
      <c r="O15" s="76" t="b">
        <v>0</v>
      </c>
      <c r="P15" s="92" t="b">
        <v>0</v>
      </c>
      <c r="Q15" s="53"/>
      <c r="R15" s="53"/>
      <c r="S15" s="53"/>
      <c r="T15" s="53"/>
      <c r="U15" s="54"/>
    </row>
    <row r="16" spans="2:21" ht="17" thickBot="1" x14ac:dyDescent="0.25">
      <c r="B16" s="35"/>
      <c r="C16" s="45"/>
      <c r="D16" s="45"/>
      <c r="E16" s="45"/>
      <c r="F16" s="45"/>
      <c r="G16" s="45"/>
      <c r="K16" s="91"/>
      <c r="L16" s="76" t="s">
        <v>36</v>
      </c>
      <c r="M16" s="88">
        <v>7.8975720000000003E-3</v>
      </c>
      <c r="N16" s="76" t="b">
        <v>1</v>
      </c>
      <c r="O16" s="76" t="b">
        <v>0</v>
      </c>
      <c r="P16" s="92" t="b">
        <v>0</v>
      </c>
      <c r="Q16" s="53"/>
      <c r="R16" s="53"/>
      <c r="S16" s="53"/>
      <c r="T16" s="53"/>
      <c r="U16" s="54"/>
    </row>
    <row r="17" spans="2:21" ht="17" thickBot="1" x14ac:dyDescent="0.25">
      <c r="B17" s="35"/>
      <c r="C17" s="45"/>
      <c r="D17" s="45"/>
      <c r="E17" s="45"/>
      <c r="F17" s="45"/>
      <c r="G17" s="45"/>
      <c r="K17" s="91"/>
      <c r="L17" s="76" t="s">
        <v>34</v>
      </c>
      <c r="M17" s="88">
        <v>8.8120990000000003E-3</v>
      </c>
      <c r="N17" s="76" t="b">
        <v>1</v>
      </c>
      <c r="O17" s="76" t="b">
        <v>0</v>
      </c>
      <c r="P17" s="92" t="b">
        <v>0</v>
      </c>
      <c r="Q17" s="53"/>
      <c r="R17" s="53"/>
      <c r="S17" s="53"/>
      <c r="T17" s="53"/>
      <c r="U17" s="54"/>
    </row>
    <row r="18" spans="2:21" ht="17" thickBot="1" x14ac:dyDescent="0.25">
      <c r="B18" s="35"/>
      <c r="C18" s="45"/>
      <c r="D18" s="45"/>
      <c r="E18" s="45"/>
      <c r="F18" s="45"/>
      <c r="G18" s="45"/>
      <c r="K18" s="91"/>
      <c r="L18" s="76" t="s">
        <v>35</v>
      </c>
      <c r="M18" s="88">
        <v>2.6781882E-2</v>
      </c>
      <c r="N18" s="76" t="b">
        <v>1</v>
      </c>
      <c r="O18" s="76" t="b">
        <v>0</v>
      </c>
      <c r="P18" s="92" t="b">
        <v>0</v>
      </c>
      <c r="Q18" s="53"/>
      <c r="R18" s="53"/>
      <c r="S18" s="53"/>
      <c r="T18" s="53"/>
      <c r="U18" s="54"/>
    </row>
    <row r="19" spans="2:21" ht="17" thickBot="1" x14ac:dyDescent="0.25">
      <c r="B19" s="35"/>
      <c r="C19" s="45"/>
      <c r="D19" s="45"/>
      <c r="E19" s="45"/>
      <c r="F19" s="45"/>
      <c r="G19" s="45"/>
      <c r="K19" s="91"/>
      <c r="L19" s="76" t="s">
        <v>166</v>
      </c>
      <c r="M19" s="88">
        <v>3.6715256000000002E-2</v>
      </c>
      <c r="N19" s="76" t="b">
        <v>1</v>
      </c>
      <c r="O19" s="76" t="b">
        <v>0</v>
      </c>
      <c r="P19" s="92" t="b">
        <v>0</v>
      </c>
      <c r="Q19" s="53"/>
      <c r="R19" s="53"/>
      <c r="S19" s="53"/>
      <c r="T19" s="53"/>
      <c r="U19" s="54"/>
    </row>
    <row r="20" spans="2:21" ht="17" thickBot="1" x14ac:dyDescent="0.25">
      <c r="B20" s="35"/>
      <c r="C20" s="45"/>
      <c r="D20" s="45"/>
      <c r="E20" s="45"/>
      <c r="F20" s="45"/>
      <c r="G20" s="45"/>
      <c r="K20" s="91"/>
      <c r="L20" s="76" t="s">
        <v>39</v>
      </c>
      <c r="M20" s="88">
        <v>6.1035200999999997E-2</v>
      </c>
      <c r="N20" s="76" t="b">
        <v>0</v>
      </c>
      <c r="O20" s="76" t="b">
        <v>0</v>
      </c>
      <c r="P20" s="92" t="b">
        <v>0</v>
      </c>
      <c r="Q20" s="53"/>
      <c r="R20" s="53"/>
      <c r="S20" s="53"/>
      <c r="T20" s="53"/>
      <c r="U20" s="54"/>
    </row>
    <row r="21" spans="2:21" ht="17" thickBot="1" x14ac:dyDescent="0.25">
      <c r="B21" s="35"/>
      <c r="C21" s="45"/>
      <c r="D21" s="45"/>
      <c r="E21" s="45"/>
      <c r="F21" s="45"/>
      <c r="G21" s="45"/>
      <c r="K21" s="91"/>
      <c r="L21" s="76" t="s">
        <v>40</v>
      </c>
      <c r="M21" s="88">
        <v>0.40820914000000003</v>
      </c>
      <c r="N21" s="76" t="b">
        <v>0</v>
      </c>
      <c r="O21" s="76" t="b">
        <v>0</v>
      </c>
      <c r="P21" s="92" t="b">
        <v>0</v>
      </c>
      <c r="Q21" s="53"/>
      <c r="R21" s="53"/>
      <c r="S21" s="53"/>
      <c r="T21" s="53"/>
      <c r="U21" s="54"/>
    </row>
    <row r="22" spans="2:21" ht="17" thickBot="1" x14ac:dyDescent="0.25">
      <c r="B22" s="35"/>
      <c r="C22" s="45"/>
      <c r="D22" s="45"/>
      <c r="E22" s="45"/>
      <c r="F22" s="45"/>
      <c r="G22" s="45"/>
      <c r="K22" s="71" t="s">
        <v>21</v>
      </c>
      <c r="L22" s="182" t="s">
        <v>167</v>
      </c>
      <c r="M22" s="182"/>
      <c r="N22" s="73"/>
      <c r="O22" s="73"/>
      <c r="P22" s="74"/>
      <c r="Q22" s="53"/>
      <c r="R22" s="53"/>
      <c r="S22" s="53"/>
      <c r="T22" s="53"/>
      <c r="U22" s="54"/>
    </row>
    <row r="23" spans="2:21" ht="17" thickBot="1" x14ac:dyDescent="0.25">
      <c r="B23" s="35"/>
      <c r="C23" s="45"/>
      <c r="D23" s="45"/>
      <c r="E23" s="45"/>
      <c r="F23" s="45"/>
      <c r="G23" s="45"/>
      <c r="K23" s="79"/>
      <c r="L23" s="80" t="s">
        <v>168</v>
      </c>
      <c r="M23" s="94">
        <v>3.97638E-5</v>
      </c>
      <c r="N23" s="93" t="b">
        <v>1</v>
      </c>
      <c r="O23" s="93" t="b">
        <v>1</v>
      </c>
      <c r="P23" s="95" t="b">
        <v>1</v>
      </c>
      <c r="Q23" s="53"/>
      <c r="R23" s="53"/>
      <c r="S23" s="53"/>
      <c r="T23" s="53"/>
      <c r="U23" s="54"/>
    </row>
    <row r="24" spans="2:21" ht="17" thickBot="1" x14ac:dyDescent="0.25">
      <c r="B24" s="46"/>
      <c r="C24" s="36"/>
      <c r="D24" s="36"/>
      <c r="E24" s="36"/>
      <c r="F24" s="36"/>
      <c r="G24" s="36"/>
      <c r="K24" s="79"/>
      <c r="L24" s="80" t="s">
        <v>41</v>
      </c>
      <c r="M24" s="94">
        <v>7.4371300000000001E-4</v>
      </c>
      <c r="N24" s="93" t="b">
        <v>1</v>
      </c>
      <c r="O24" s="93" t="b">
        <v>1</v>
      </c>
      <c r="P24" s="95" t="b">
        <v>0</v>
      </c>
      <c r="Q24" s="53"/>
      <c r="R24" s="53"/>
      <c r="S24" s="53"/>
      <c r="T24" s="53"/>
      <c r="U24" s="54"/>
    </row>
    <row r="25" spans="2:21" ht="17" thickBot="1" x14ac:dyDescent="0.25">
      <c r="B25" s="37"/>
      <c r="C25" s="37"/>
      <c r="D25" s="47"/>
      <c r="E25" s="47"/>
      <c r="F25" s="47"/>
      <c r="G25" s="47"/>
      <c r="K25" s="79"/>
      <c r="L25" s="80" t="s">
        <v>33</v>
      </c>
      <c r="M25" s="94">
        <v>1.6657701E-2</v>
      </c>
      <c r="N25" s="93" t="b">
        <v>1</v>
      </c>
      <c r="O25" s="93" t="b">
        <v>0</v>
      </c>
      <c r="P25" s="95" t="b">
        <v>0</v>
      </c>
      <c r="Q25" s="55"/>
      <c r="R25" s="55"/>
      <c r="S25" s="55"/>
      <c r="T25" s="55"/>
      <c r="U25" s="56"/>
    </row>
    <row r="26" spans="2:21" ht="17" thickBot="1" x14ac:dyDescent="0.25">
      <c r="B26" s="37"/>
      <c r="C26" s="37"/>
      <c r="D26" s="47"/>
      <c r="E26" s="47"/>
      <c r="F26" s="47"/>
      <c r="G26" s="47"/>
      <c r="K26" s="71" t="s">
        <v>21</v>
      </c>
      <c r="L26" s="182" t="s">
        <v>169</v>
      </c>
      <c r="M26" s="182"/>
      <c r="N26" s="73"/>
      <c r="O26" s="73"/>
      <c r="P26" s="74"/>
      <c r="Q26" s="58"/>
      <c r="R26" s="59"/>
      <c r="S26" s="59"/>
      <c r="T26" s="59"/>
      <c r="U26" s="60"/>
    </row>
    <row r="27" spans="2:21" ht="17" thickBot="1" x14ac:dyDescent="0.25">
      <c r="B27" s="37"/>
      <c r="C27" s="37"/>
      <c r="D27" s="47"/>
      <c r="E27" s="47"/>
      <c r="F27" s="47"/>
      <c r="G27" s="47"/>
      <c r="K27" s="79"/>
      <c r="L27" s="80" t="s">
        <v>42</v>
      </c>
      <c r="M27" s="94">
        <v>7.0131599999999998E-7</v>
      </c>
      <c r="N27" s="93" t="b">
        <v>1</v>
      </c>
      <c r="O27" s="93" t="b">
        <v>1</v>
      </c>
      <c r="P27" s="95" t="b">
        <v>1</v>
      </c>
      <c r="Q27" s="58"/>
      <c r="R27" s="59"/>
      <c r="S27" s="59"/>
      <c r="T27" s="59"/>
      <c r="U27" s="60"/>
    </row>
    <row r="28" spans="2:21" ht="17" thickBot="1" x14ac:dyDescent="0.25">
      <c r="B28" s="46"/>
      <c r="C28" s="36"/>
      <c r="D28" s="36"/>
      <c r="E28" s="36"/>
      <c r="F28" s="36"/>
      <c r="G28" s="36"/>
      <c r="K28" s="79"/>
      <c r="L28" s="80" t="s">
        <v>27</v>
      </c>
      <c r="M28" s="94">
        <v>1.5774599999999999E-3</v>
      </c>
      <c r="N28" s="93" t="b">
        <v>1</v>
      </c>
      <c r="O28" s="93" t="b">
        <v>1</v>
      </c>
      <c r="P28" s="95" t="b">
        <v>0</v>
      </c>
      <c r="Q28" s="58"/>
      <c r="R28" s="59"/>
      <c r="S28" s="59"/>
      <c r="T28" s="59"/>
      <c r="U28" s="60"/>
    </row>
    <row r="29" spans="2:21" ht="17" thickBot="1" x14ac:dyDescent="0.25">
      <c r="B29" s="37"/>
      <c r="C29" s="37"/>
      <c r="D29" s="47"/>
      <c r="E29" s="47"/>
      <c r="F29" s="47"/>
      <c r="G29" s="47"/>
      <c r="K29" s="79"/>
      <c r="L29" s="80" t="s">
        <v>38</v>
      </c>
      <c r="M29" s="94">
        <v>1.2092609000000001E-2</v>
      </c>
      <c r="N29" s="93" t="b">
        <v>1</v>
      </c>
      <c r="O29" s="93" t="b">
        <v>0</v>
      </c>
      <c r="P29" s="95" t="b">
        <v>0</v>
      </c>
      <c r="Q29" s="55"/>
      <c r="R29" s="55"/>
      <c r="S29" s="55"/>
      <c r="T29" s="55"/>
      <c r="U29" s="56"/>
    </row>
    <row r="30" spans="2:21" ht="17" thickBot="1" x14ac:dyDescent="0.25">
      <c r="B30" s="37"/>
      <c r="C30" s="37"/>
      <c r="D30" s="47"/>
      <c r="E30" s="47"/>
      <c r="F30" s="47"/>
      <c r="G30" s="47"/>
      <c r="K30" s="71" t="s">
        <v>22</v>
      </c>
      <c r="L30" s="182" t="s">
        <v>47</v>
      </c>
      <c r="M30" s="182"/>
      <c r="N30" s="73"/>
      <c r="O30" s="73"/>
      <c r="P30" s="74"/>
      <c r="Q30" s="58"/>
      <c r="R30" s="59"/>
      <c r="S30" s="59"/>
      <c r="T30" s="59"/>
      <c r="U30" s="60"/>
    </row>
    <row r="31" spans="2:21" ht="17" thickBot="1" x14ac:dyDescent="0.25">
      <c r="B31" s="37"/>
      <c r="C31" s="37"/>
      <c r="D31" s="47"/>
      <c r="E31" s="47"/>
      <c r="F31" s="47"/>
      <c r="G31" s="47"/>
      <c r="K31" s="75"/>
      <c r="L31" s="77" t="s">
        <v>43</v>
      </c>
      <c r="M31" s="83">
        <v>2.4508400000000001E-5</v>
      </c>
      <c r="N31" s="77" t="b">
        <v>1</v>
      </c>
      <c r="O31" s="77" t="b">
        <v>1</v>
      </c>
      <c r="P31" s="78" t="b">
        <v>1</v>
      </c>
      <c r="Q31" s="58"/>
      <c r="R31" s="59"/>
      <c r="S31" s="59"/>
      <c r="T31" s="59"/>
      <c r="U31" s="60"/>
    </row>
    <row r="32" spans="2:21" ht="17" thickBot="1" x14ac:dyDescent="0.25">
      <c r="B32" s="46"/>
      <c r="C32" s="36"/>
      <c r="D32" s="36"/>
      <c r="E32" s="36"/>
      <c r="F32" s="36"/>
      <c r="G32" s="36"/>
      <c r="K32" s="75"/>
      <c r="L32" s="77" t="s">
        <v>44</v>
      </c>
      <c r="M32" s="83">
        <v>2.1941999999999999E-3</v>
      </c>
      <c r="N32" s="77" t="b">
        <v>1</v>
      </c>
      <c r="O32" s="77" t="b">
        <v>1</v>
      </c>
      <c r="P32" s="78" t="b">
        <v>0</v>
      </c>
      <c r="Q32" s="58"/>
      <c r="R32" s="59"/>
      <c r="S32" s="59"/>
      <c r="T32" s="59"/>
      <c r="U32" s="60"/>
    </row>
    <row r="33" spans="2:21" ht="17" thickBot="1" x14ac:dyDescent="0.25">
      <c r="B33" s="35"/>
      <c r="C33" s="35"/>
      <c r="D33" s="45"/>
      <c r="E33" s="45"/>
      <c r="F33" s="45"/>
      <c r="G33" s="45"/>
      <c r="K33" s="75"/>
      <c r="L33" s="77" t="s">
        <v>45</v>
      </c>
      <c r="M33" s="83">
        <v>1.3564669E-2</v>
      </c>
      <c r="N33" s="77" t="b">
        <v>1</v>
      </c>
      <c r="O33" s="77" t="b">
        <v>1</v>
      </c>
      <c r="P33" s="78" t="b">
        <v>0</v>
      </c>
      <c r="Q33" s="55"/>
      <c r="R33" s="55"/>
      <c r="S33" s="55"/>
      <c r="T33" s="55"/>
      <c r="U33" s="56"/>
    </row>
    <row r="34" spans="2:21" ht="17" thickBot="1" x14ac:dyDescent="0.25">
      <c r="B34" s="35"/>
      <c r="C34" s="35"/>
      <c r="D34" s="45"/>
      <c r="E34" s="45"/>
      <c r="F34" s="45"/>
      <c r="G34" s="45"/>
      <c r="K34" s="71" t="s">
        <v>22</v>
      </c>
      <c r="L34" s="182" t="s">
        <v>48</v>
      </c>
      <c r="M34" s="182"/>
      <c r="N34" s="73"/>
      <c r="O34" s="73"/>
      <c r="P34" s="74"/>
      <c r="Q34" s="61"/>
      <c r="R34" s="53"/>
      <c r="S34" s="53"/>
      <c r="T34" s="53"/>
      <c r="U34" s="54"/>
    </row>
    <row r="35" spans="2:21" ht="17" thickBot="1" x14ac:dyDescent="0.25">
      <c r="B35" s="35"/>
      <c r="C35" s="35"/>
      <c r="D35" s="45"/>
      <c r="E35" s="45"/>
      <c r="F35" s="45"/>
      <c r="G35" s="45"/>
      <c r="K35" s="75"/>
      <c r="L35" s="77" t="s">
        <v>49</v>
      </c>
      <c r="M35" s="83">
        <v>3.0596599999999998E-5</v>
      </c>
      <c r="N35" s="77" t="b">
        <v>1</v>
      </c>
      <c r="O35" s="77" t="b">
        <v>1</v>
      </c>
      <c r="P35" s="78" t="b">
        <v>1</v>
      </c>
      <c r="Q35" s="61"/>
      <c r="R35" s="53"/>
      <c r="S35" s="53"/>
      <c r="T35" s="53"/>
      <c r="U35" s="54"/>
    </row>
    <row r="36" spans="2:21" ht="17" thickBot="1" x14ac:dyDescent="0.25">
      <c r="B36" s="46"/>
      <c r="C36" s="36"/>
      <c r="D36" s="36"/>
      <c r="E36" s="36"/>
      <c r="F36" s="36"/>
      <c r="G36" s="36"/>
      <c r="K36" s="75"/>
      <c r="L36" s="77" t="s">
        <v>44</v>
      </c>
      <c r="M36" s="83">
        <v>1.287601E-3</v>
      </c>
      <c r="N36" s="77" t="b">
        <v>1</v>
      </c>
      <c r="O36" s="77" t="b">
        <v>1</v>
      </c>
      <c r="P36" s="78" t="b">
        <v>0</v>
      </c>
      <c r="Q36" s="61"/>
      <c r="R36" s="53"/>
      <c r="S36" s="53"/>
      <c r="T36" s="53"/>
      <c r="U36" s="54"/>
    </row>
    <row r="37" spans="2:21" ht="17" thickBot="1" x14ac:dyDescent="0.25">
      <c r="B37" s="37"/>
      <c r="C37" s="37"/>
      <c r="D37" s="47"/>
      <c r="E37" s="47"/>
      <c r="F37" s="47"/>
      <c r="G37" s="47"/>
      <c r="K37" s="75"/>
      <c r="L37" s="77" t="s">
        <v>45</v>
      </c>
      <c r="M37" s="83">
        <v>7.9865289999999992E-3</v>
      </c>
      <c r="N37" s="77" t="b">
        <v>1</v>
      </c>
      <c r="O37" s="77" t="b">
        <v>1</v>
      </c>
      <c r="P37" s="78" t="b">
        <v>0</v>
      </c>
      <c r="Q37" s="55"/>
      <c r="R37" s="55"/>
      <c r="S37" s="55"/>
      <c r="T37" s="55"/>
      <c r="U37" s="56"/>
    </row>
    <row r="38" spans="2:21" ht="17" thickBot="1" x14ac:dyDescent="0.25">
      <c r="B38" s="37"/>
      <c r="C38" s="37"/>
      <c r="D38" s="47"/>
      <c r="E38" s="47"/>
      <c r="F38" s="47"/>
      <c r="G38" s="47"/>
      <c r="K38" s="71" t="s">
        <v>23</v>
      </c>
      <c r="L38" s="73" t="s">
        <v>24</v>
      </c>
      <c r="M38" s="73"/>
      <c r="N38" s="73"/>
      <c r="O38" s="73"/>
      <c r="P38" s="74"/>
      <c r="Q38" s="58"/>
      <c r="R38" s="59"/>
      <c r="S38" s="59"/>
      <c r="T38" s="59"/>
      <c r="U38" s="60"/>
    </row>
    <row r="39" spans="2:21" ht="17" thickBot="1" x14ac:dyDescent="0.25">
      <c r="B39" s="37"/>
      <c r="C39" s="37"/>
      <c r="D39" s="47"/>
      <c r="E39" s="47"/>
      <c r="F39" s="47"/>
      <c r="G39" s="47"/>
      <c r="K39" s="79"/>
      <c r="L39" s="80" t="s">
        <v>50</v>
      </c>
      <c r="M39" s="81">
        <v>4.5309699999999998E-5</v>
      </c>
      <c r="N39" s="80" t="b">
        <v>1</v>
      </c>
      <c r="O39" s="80" t="b">
        <v>1</v>
      </c>
      <c r="P39" s="82" t="b">
        <v>1</v>
      </c>
      <c r="Q39" s="58"/>
      <c r="R39" s="59"/>
      <c r="S39" s="59"/>
      <c r="T39" s="59"/>
      <c r="U39" s="60"/>
    </row>
    <row r="40" spans="2:21" ht="17" thickBot="1" x14ac:dyDescent="0.25">
      <c r="B40" s="46"/>
      <c r="C40" s="36"/>
      <c r="D40" s="36"/>
      <c r="E40" s="36"/>
      <c r="F40" s="36"/>
      <c r="G40" s="36"/>
      <c r="K40" s="79"/>
      <c r="L40" s="80" t="s">
        <v>51</v>
      </c>
      <c r="M40" s="81">
        <v>5.1752600000000003E-5</v>
      </c>
      <c r="N40" s="80" t="b">
        <v>1</v>
      </c>
      <c r="O40" s="80" t="b">
        <v>1</v>
      </c>
      <c r="P40" s="82" t="b">
        <v>1</v>
      </c>
      <c r="Q40" s="58"/>
      <c r="R40" s="59"/>
      <c r="S40" s="59"/>
      <c r="T40" s="59"/>
      <c r="U40" s="60"/>
    </row>
    <row r="41" spans="2:21" ht="17" thickBot="1" x14ac:dyDescent="0.25">
      <c r="B41" s="48"/>
      <c r="C41" s="48"/>
      <c r="D41" s="49"/>
      <c r="E41" s="49"/>
      <c r="F41" s="49"/>
      <c r="G41" s="49"/>
      <c r="K41" s="79"/>
      <c r="L41" s="80" t="s">
        <v>46</v>
      </c>
      <c r="M41" s="81">
        <v>6.2595900000000002E-5</v>
      </c>
      <c r="N41" s="80" t="b">
        <v>1</v>
      </c>
      <c r="O41" s="80" t="b">
        <v>1</v>
      </c>
      <c r="P41" s="82" t="b">
        <v>1</v>
      </c>
      <c r="Q41" s="55"/>
      <c r="R41" s="55"/>
      <c r="S41" s="55"/>
      <c r="T41" s="55"/>
      <c r="U41" s="56"/>
    </row>
    <row r="42" spans="2:21" ht="17" thickBot="1" x14ac:dyDescent="0.25">
      <c r="B42" s="48"/>
      <c r="C42" s="48"/>
      <c r="D42" s="49"/>
      <c r="E42" s="49"/>
      <c r="F42" s="49"/>
      <c r="G42" s="49"/>
      <c r="K42" s="79"/>
      <c r="L42" s="80" t="s">
        <v>52</v>
      </c>
      <c r="M42" s="81">
        <v>6.2595900000000002E-5</v>
      </c>
      <c r="N42" s="80" t="b">
        <v>1</v>
      </c>
      <c r="O42" s="80" t="b">
        <v>1</v>
      </c>
      <c r="P42" s="82" t="b">
        <v>1</v>
      </c>
      <c r="Q42" s="62"/>
      <c r="R42" s="63"/>
      <c r="S42" s="63"/>
      <c r="T42" s="63"/>
      <c r="U42" s="64"/>
    </row>
    <row r="43" spans="2:21" ht="17" thickBot="1" x14ac:dyDescent="0.25">
      <c r="B43" s="48"/>
      <c r="C43" s="48"/>
      <c r="D43" s="49"/>
      <c r="E43" s="49"/>
      <c r="F43" s="49"/>
      <c r="G43" s="49"/>
      <c r="K43" s="79"/>
      <c r="L43" s="80" t="s">
        <v>53</v>
      </c>
      <c r="M43" s="81">
        <v>3.27094E-4</v>
      </c>
      <c r="N43" s="80" t="b">
        <v>1</v>
      </c>
      <c r="O43" s="80" t="b">
        <v>1</v>
      </c>
      <c r="P43" s="82" t="b">
        <v>1</v>
      </c>
      <c r="Q43" s="62"/>
      <c r="R43" s="63"/>
      <c r="S43" s="63"/>
      <c r="T43" s="63"/>
      <c r="U43" s="64"/>
    </row>
    <row r="44" spans="2:21" ht="17" thickBot="1" x14ac:dyDescent="0.25">
      <c r="B44" s="48"/>
      <c r="C44" s="48"/>
      <c r="D44" s="49"/>
      <c r="E44" s="49"/>
      <c r="F44" s="49"/>
      <c r="G44" s="49"/>
      <c r="K44" s="79"/>
      <c r="L44" s="80" t="s">
        <v>54</v>
      </c>
      <c r="M44" s="81">
        <v>3.3559200000000001E-4</v>
      </c>
      <c r="N44" s="80" t="b">
        <v>1</v>
      </c>
      <c r="O44" s="80" t="b">
        <v>1</v>
      </c>
      <c r="P44" s="82" t="b">
        <v>1</v>
      </c>
      <c r="Q44" s="62"/>
      <c r="R44" s="63"/>
      <c r="S44" s="63"/>
      <c r="T44" s="63"/>
      <c r="U44" s="64"/>
    </row>
    <row r="45" spans="2:21" ht="17" thickBot="1" x14ac:dyDescent="0.25">
      <c r="B45" s="48"/>
      <c r="C45" s="48"/>
      <c r="D45" s="49"/>
      <c r="E45" s="49"/>
      <c r="F45" s="49"/>
      <c r="G45" s="49"/>
      <c r="K45" s="79"/>
      <c r="L45" s="80" t="s">
        <v>56</v>
      </c>
      <c r="M45" s="81">
        <v>3.6172757999999999E-2</v>
      </c>
      <c r="N45" s="80" t="b">
        <v>1</v>
      </c>
      <c r="O45" s="80" t="b">
        <v>0</v>
      </c>
      <c r="P45" s="82" t="b">
        <v>0</v>
      </c>
      <c r="Q45" s="62"/>
      <c r="R45" s="63"/>
      <c r="S45" s="63"/>
      <c r="T45" s="63"/>
      <c r="U45" s="64"/>
    </row>
    <row r="46" spans="2:21" ht="17" thickBot="1" x14ac:dyDescent="0.25">
      <c r="B46" s="48"/>
      <c r="C46" s="48"/>
      <c r="D46" s="49"/>
      <c r="E46" s="49"/>
      <c r="F46" s="49"/>
      <c r="G46" s="49"/>
      <c r="K46" s="79"/>
      <c r="L46" s="80" t="s">
        <v>55</v>
      </c>
      <c r="M46" s="81">
        <v>0.41355483999999998</v>
      </c>
      <c r="N46" s="80" t="b">
        <v>0</v>
      </c>
      <c r="O46" s="80" t="b">
        <v>0</v>
      </c>
      <c r="P46" s="82" t="b">
        <v>0</v>
      </c>
      <c r="Q46" s="62"/>
      <c r="R46" s="63"/>
      <c r="S46" s="63"/>
      <c r="T46" s="63"/>
      <c r="U46" s="64"/>
    </row>
    <row r="47" spans="2:21" ht="17" thickBot="1" x14ac:dyDescent="0.25">
      <c r="B47" s="48"/>
      <c r="C47" s="48"/>
      <c r="D47" s="49"/>
      <c r="E47" s="49"/>
      <c r="F47" s="49"/>
      <c r="G47" s="49"/>
      <c r="K47" s="71" t="s">
        <v>153</v>
      </c>
      <c r="L47" s="73" t="s">
        <v>170</v>
      </c>
      <c r="M47" s="73"/>
      <c r="N47" s="73"/>
      <c r="O47" s="73"/>
      <c r="P47" s="74"/>
      <c r="Q47" s="62"/>
      <c r="R47" s="63"/>
      <c r="S47" s="63"/>
      <c r="T47" s="63"/>
      <c r="U47" s="64"/>
    </row>
    <row r="48" spans="2:21" ht="17" thickBot="1" x14ac:dyDescent="0.25">
      <c r="B48" s="48"/>
      <c r="C48" s="48"/>
      <c r="D48" s="49"/>
      <c r="E48" s="49"/>
      <c r="F48" s="49"/>
      <c r="G48" s="49"/>
      <c r="K48" s="75"/>
      <c r="L48" s="77" t="s">
        <v>171</v>
      </c>
      <c r="M48" s="83">
        <v>0.133601149</v>
      </c>
      <c r="N48" s="77" t="b">
        <v>0</v>
      </c>
      <c r="O48" s="77" t="b">
        <v>0</v>
      </c>
      <c r="P48" s="78" t="b">
        <v>0</v>
      </c>
      <c r="Q48" s="62"/>
      <c r="R48" s="63"/>
      <c r="S48" s="63"/>
      <c r="T48" s="63"/>
      <c r="U48" s="64"/>
    </row>
    <row r="49" spans="2:21" ht="17" thickBot="1" x14ac:dyDescent="0.25">
      <c r="B49" s="46"/>
      <c r="C49" s="36"/>
      <c r="D49" s="36"/>
      <c r="E49" s="36"/>
      <c r="F49" s="36"/>
      <c r="G49" s="36"/>
      <c r="K49" s="75"/>
      <c r="L49" s="77" t="s">
        <v>172</v>
      </c>
      <c r="M49" s="83">
        <v>3.7152980000000001E-3</v>
      </c>
      <c r="N49" s="77" t="b">
        <v>0</v>
      </c>
      <c r="O49" s="77" t="b">
        <v>0</v>
      </c>
      <c r="P49" s="78" t="b">
        <v>0</v>
      </c>
      <c r="Q49" s="62"/>
      <c r="R49" s="63"/>
      <c r="S49" s="63"/>
      <c r="T49" s="63"/>
      <c r="U49" s="64"/>
    </row>
    <row r="50" spans="2:21" ht="17" thickBot="1" x14ac:dyDescent="0.25">
      <c r="B50" s="37"/>
      <c r="C50" s="37"/>
      <c r="D50" s="47"/>
      <c r="E50" s="47"/>
      <c r="F50" s="47"/>
      <c r="G50" s="47"/>
      <c r="K50" s="75"/>
      <c r="L50" s="77" t="s">
        <v>173</v>
      </c>
      <c r="M50" s="83">
        <v>4.5349129000000002E-2</v>
      </c>
      <c r="N50" s="77" t="b">
        <v>0</v>
      </c>
      <c r="O50" s="77" t="b">
        <v>0</v>
      </c>
      <c r="P50" s="78" t="b">
        <v>0</v>
      </c>
      <c r="Q50" s="55"/>
      <c r="R50" s="55"/>
      <c r="S50" s="55"/>
      <c r="T50" s="55"/>
      <c r="U50" s="56"/>
    </row>
    <row r="51" spans="2:21" ht="17" thickBot="1" x14ac:dyDescent="0.25">
      <c r="B51" s="37"/>
      <c r="C51" s="37"/>
      <c r="D51" s="47"/>
      <c r="E51" s="47"/>
      <c r="F51" s="47"/>
      <c r="G51" s="47"/>
      <c r="K51" s="71" t="s">
        <v>25</v>
      </c>
      <c r="L51" s="73" t="s">
        <v>57</v>
      </c>
      <c r="M51" s="73"/>
      <c r="N51" s="73"/>
      <c r="O51" s="73"/>
      <c r="P51" s="74"/>
      <c r="Q51" s="58"/>
      <c r="R51" s="59"/>
      <c r="S51" s="59"/>
      <c r="T51" s="59"/>
      <c r="U51" s="60"/>
    </row>
    <row r="52" spans="2:21" ht="17" thickBot="1" x14ac:dyDescent="0.25">
      <c r="B52" s="37"/>
      <c r="C52" s="37"/>
      <c r="D52" s="47"/>
      <c r="E52" s="47"/>
      <c r="F52" s="47"/>
      <c r="G52" s="47"/>
      <c r="K52" s="98"/>
      <c r="L52" s="99" t="s">
        <v>28</v>
      </c>
      <c r="M52" s="100">
        <v>0.13360114894848199</v>
      </c>
      <c r="N52" s="99" t="b">
        <v>1</v>
      </c>
      <c r="O52" s="99" t="b">
        <v>1</v>
      </c>
      <c r="P52" s="101" t="b">
        <v>1</v>
      </c>
      <c r="Q52" s="58"/>
      <c r="R52" s="59"/>
      <c r="S52" s="59"/>
      <c r="T52" s="59"/>
      <c r="U52" s="60"/>
    </row>
    <row r="53" spans="2:21" ht="17" thickBot="1" x14ac:dyDescent="0.25">
      <c r="B53" s="46"/>
      <c r="C53" s="36"/>
      <c r="D53" s="36"/>
      <c r="E53" s="36"/>
      <c r="F53" s="36"/>
      <c r="G53" s="36"/>
      <c r="K53" s="98"/>
      <c r="L53" s="99" t="s">
        <v>59</v>
      </c>
      <c r="M53" s="100">
        <v>0.24297697729090201</v>
      </c>
      <c r="N53" s="99" t="b">
        <v>1</v>
      </c>
      <c r="O53" s="99" t="b">
        <v>1</v>
      </c>
      <c r="P53" s="101" t="b">
        <v>0</v>
      </c>
      <c r="Q53" s="58"/>
      <c r="R53" s="59"/>
      <c r="S53" s="59"/>
      <c r="T53" s="59"/>
      <c r="U53" s="60"/>
    </row>
    <row r="54" spans="2:21" ht="17" thickBot="1" x14ac:dyDescent="0.25">
      <c r="B54" s="35"/>
      <c r="C54" s="35"/>
      <c r="D54" s="45"/>
      <c r="E54" s="45"/>
      <c r="F54" s="45"/>
      <c r="G54" s="45"/>
      <c r="K54" s="98"/>
      <c r="L54" s="99" t="s">
        <v>60</v>
      </c>
      <c r="M54" s="100">
        <v>0.26388198475003599</v>
      </c>
      <c r="N54" s="99" t="b">
        <v>1</v>
      </c>
      <c r="O54" s="99" t="b">
        <v>0</v>
      </c>
      <c r="P54" s="101" t="b">
        <v>0</v>
      </c>
      <c r="Q54" s="55"/>
      <c r="R54" s="55"/>
      <c r="S54" s="55"/>
      <c r="T54" s="55"/>
      <c r="U54" s="56"/>
    </row>
    <row r="55" spans="2:21" ht="17" thickBot="1" x14ac:dyDescent="0.25">
      <c r="B55" s="35"/>
      <c r="C55" s="35"/>
      <c r="D55" s="45"/>
      <c r="E55" s="45"/>
      <c r="F55" s="45"/>
      <c r="G55" s="45"/>
      <c r="K55" s="71" t="s">
        <v>25</v>
      </c>
      <c r="L55" s="73" t="s">
        <v>58</v>
      </c>
      <c r="M55" s="73"/>
      <c r="N55" s="73"/>
      <c r="O55" s="73"/>
      <c r="P55" s="74"/>
      <c r="Q55" s="61"/>
      <c r="R55" s="53"/>
      <c r="S55" s="53"/>
      <c r="T55" s="53"/>
      <c r="U55" s="54"/>
    </row>
    <row r="56" spans="2:21" ht="17" thickBot="1" x14ac:dyDescent="0.25">
      <c r="B56" s="35"/>
      <c r="C56" s="35"/>
      <c r="D56" s="45"/>
      <c r="E56" s="45"/>
      <c r="F56" s="45"/>
      <c r="G56" s="45"/>
      <c r="K56" s="75"/>
      <c r="L56" s="77" t="s">
        <v>61</v>
      </c>
      <c r="M56" s="83">
        <v>3.1185799999999998E-4</v>
      </c>
      <c r="N56" s="77" t="b">
        <v>1</v>
      </c>
      <c r="O56" s="77" t="b">
        <v>1</v>
      </c>
      <c r="P56" s="78" t="b">
        <v>1</v>
      </c>
      <c r="Q56" s="61"/>
      <c r="R56" s="53"/>
      <c r="S56" s="53"/>
      <c r="T56" s="53"/>
      <c r="U56" s="54"/>
    </row>
    <row r="57" spans="2:21" ht="17" thickBot="1" x14ac:dyDescent="0.25">
      <c r="B57" s="46"/>
      <c r="C57" s="36"/>
      <c r="D57" s="36"/>
      <c r="E57" s="36"/>
      <c r="F57" s="36"/>
      <c r="G57" s="36"/>
      <c r="K57" s="75"/>
      <c r="L57" s="77" t="s">
        <v>27</v>
      </c>
      <c r="M57" s="83">
        <v>5.2546099999999996E-4</v>
      </c>
      <c r="N57" s="77" t="b">
        <v>1</v>
      </c>
      <c r="O57" s="77" t="b">
        <v>1</v>
      </c>
      <c r="P57" s="78" t="b">
        <v>1</v>
      </c>
      <c r="Q57" s="61"/>
      <c r="R57" s="53"/>
      <c r="S57" s="53"/>
      <c r="T57" s="53"/>
      <c r="U57" s="54"/>
    </row>
    <row r="58" spans="2:21" ht="17" thickBot="1" x14ac:dyDescent="0.25">
      <c r="B58" s="37"/>
      <c r="C58" s="37"/>
      <c r="D58" s="47"/>
      <c r="E58" s="47"/>
      <c r="F58" s="47"/>
      <c r="G58" s="47"/>
      <c r="K58" s="84"/>
      <c r="L58" s="85" t="s">
        <v>38</v>
      </c>
      <c r="M58" s="96">
        <v>4.3588150000000003E-3</v>
      </c>
      <c r="N58" s="85" t="b">
        <v>1</v>
      </c>
      <c r="O58" s="85" t="b">
        <v>1</v>
      </c>
      <c r="P58" s="86" t="b">
        <v>0</v>
      </c>
      <c r="Q58" s="55"/>
      <c r="R58" s="55"/>
      <c r="S58" s="55"/>
      <c r="T58" s="55"/>
      <c r="U58" s="56"/>
    </row>
    <row r="59" spans="2:21" x14ac:dyDescent="0.2">
      <c r="B59" s="37"/>
      <c r="C59" s="37"/>
      <c r="D59" s="47"/>
      <c r="E59" s="47"/>
      <c r="F59" s="47"/>
      <c r="G59" s="47"/>
      <c r="K59" s="87"/>
      <c r="Q59" s="58"/>
      <c r="R59" s="59"/>
      <c r="S59" s="59"/>
      <c r="T59" s="59"/>
      <c r="U59" s="60"/>
    </row>
    <row r="60" spans="2:21" x14ac:dyDescent="0.2">
      <c r="B60" s="37"/>
      <c r="C60" s="37"/>
      <c r="D60" s="47"/>
      <c r="E60" s="47"/>
      <c r="F60" s="47"/>
      <c r="G60" s="47"/>
      <c r="P60" s="57"/>
      <c r="Q60" s="58"/>
      <c r="R60" s="59"/>
      <c r="S60" s="59"/>
      <c r="T60" s="59"/>
      <c r="U60" s="60"/>
    </row>
    <row r="61" spans="2:21" x14ac:dyDescent="0.2">
      <c r="B61" s="34"/>
      <c r="C61" s="34"/>
      <c r="D61" s="34"/>
      <c r="E61" s="34"/>
      <c r="F61" s="34"/>
      <c r="G61" s="34"/>
      <c r="P61" s="57"/>
      <c r="Q61" s="58"/>
      <c r="R61" s="59"/>
      <c r="S61" s="59"/>
      <c r="T61" s="59"/>
      <c r="U61" s="60"/>
    </row>
  </sheetData>
  <mergeCells count="5">
    <mergeCell ref="N4:P4"/>
    <mergeCell ref="L22:M22"/>
    <mergeCell ref="L26:M26"/>
    <mergeCell ref="L30:M30"/>
    <mergeCell ref="L34:M34"/>
  </mergeCell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8856-2CF2-354E-A9C0-990C74DF8E40}">
  <dimension ref="B3:I37"/>
  <sheetViews>
    <sheetView topLeftCell="A13" workbookViewId="0">
      <selection activeCell="H36" sqref="D36:H36"/>
    </sheetView>
  </sheetViews>
  <sheetFormatPr baseColWidth="10" defaultRowHeight="16" x14ac:dyDescent="0.2"/>
  <cols>
    <col min="2" max="2" width="11.6640625" customWidth="1"/>
    <col min="3" max="3" width="55" customWidth="1"/>
    <col min="4" max="4" width="14.83203125" customWidth="1"/>
    <col min="5" max="5" width="11.33203125" customWidth="1"/>
  </cols>
  <sheetData>
    <row r="3" spans="2:5" x14ac:dyDescent="0.2">
      <c r="B3" s="42" t="s">
        <v>18</v>
      </c>
      <c r="C3" s="42" t="s">
        <v>147</v>
      </c>
      <c r="D3" s="42" t="s">
        <v>149</v>
      </c>
      <c r="E3" s="42" t="s">
        <v>146</v>
      </c>
    </row>
    <row r="4" spans="2:5" x14ac:dyDescent="0.2">
      <c r="B4" s="42" t="s">
        <v>176</v>
      </c>
      <c r="C4" s="42" t="s">
        <v>148</v>
      </c>
      <c r="D4" s="42">
        <v>1</v>
      </c>
      <c r="E4" s="42">
        <v>6.6645071307787308E-4</v>
      </c>
    </row>
    <row r="5" spans="2:5" x14ac:dyDescent="0.2">
      <c r="B5" s="97" t="s">
        <v>180</v>
      </c>
      <c r="C5" s="97" t="s">
        <v>181</v>
      </c>
      <c r="D5" s="97">
        <v>1</v>
      </c>
      <c r="E5">
        <v>9.0734591263437765E-3</v>
      </c>
    </row>
    <row r="6" spans="2:5" x14ac:dyDescent="0.2">
      <c r="B6" s="97" t="s">
        <v>180</v>
      </c>
      <c r="C6" s="97" t="s">
        <v>182</v>
      </c>
      <c r="D6" s="97">
        <v>1</v>
      </c>
      <c r="E6">
        <v>3.8817968565998451E-2</v>
      </c>
    </row>
    <row r="7" spans="2:5" x14ac:dyDescent="0.2">
      <c r="B7" s="97" t="s">
        <v>184</v>
      </c>
      <c r="C7" s="97" t="s">
        <v>175</v>
      </c>
      <c r="D7" s="97">
        <v>1</v>
      </c>
      <c r="E7" s="97">
        <v>5.0282938640239319E-3</v>
      </c>
    </row>
    <row r="8" spans="2:5" x14ac:dyDescent="0.2">
      <c r="B8" s="97" t="s">
        <v>184</v>
      </c>
      <c r="C8" s="97" t="s">
        <v>174</v>
      </c>
      <c r="D8" s="97">
        <v>1</v>
      </c>
      <c r="E8" s="97">
        <v>1.2752095805631143E-3</v>
      </c>
    </row>
    <row r="9" spans="2:5" x14ac:dyDescent="0.2">
      <c r="B9" s="42" t="s">
        <v>177</v>
      </c>
      <c r="C9" s="42" t="s">
        <v>132</v>
      </c>
      <c r="D9" s="42">
        <v>2</v>
      </c>
      <c r="E9" s="42">
        <v>0.65795304611940919</v>
      </c>
    </row>
    <row r="10" spans="2:5" x14ac:dyDescent="0.2">
      <c r="B10" s="42" t="s">
        <v>177</v>
      </c>
      <c r="C10" s="42" t="s">
        <v>131</v>
      </c>
      <c r="D10" s="42">
        <v>2</v>
      </c>
      <c r="E10" s="42">
        <v>0.7365775450548927</v>
      </c>
    </row>
    <row r="11" spans="2:5" x14ac:dyDescent="0.2">
      <c r="B11" s="42" t="s">
        <v>177</v>
      </c>
      <c r="C11" s="42" t="s">
        <v>133</v>
      </c>
      <c r="D11" s="42">
        <v>2</v>
      </c>
      <c r="E11" s="42">
        <v>0.66684677423575711</v>
      </c>
    </row>
    <row r="17" spans="3:9" ht="19" x14ac:dyDescent="0.2">
      <c r="C17" s="187">
        <v>166984</v>
      </c>
      <c r="D17" s="188" t="s">
        <v>262</v>
      </c>
      <c r="E17" s="187" t="s">
        <v>263</v>
      </c>
      <c r="F17" s="187" t="s">
        <v>264</v>
      </c>
      <c r="G17" s="189" t="s">
        <v>265</v>
      </c>
      <c r="H17" s="187" t="s">
        <v>266</v>
      </c>
      <c r="I17" s="189" t="s">
        <v>267</v>
      </c>
    </row>
    <row r="18" spans="3:9" ht="19" x14ac:dyDescent="0.2">
      <c r="C18" s="187">
        <v>166985</v>
      </c>
      <c r="D18" s="188" t="s">
        <v>268</v>
      </c>
      <c r="E18" s="187" t="s">
        <v>263</v>
      </c>
      <c r="F18" s="187" t="s">
        <v>264</v>
      </c>
      <c r="G18" s="189" t="s">
        <v>265</v>
      </c>
      <c r="H18" s="187" t="s">
        <v>266</v>
      </c>
      <c r="I18" s="189" t="s">
        <v>267</v>
      </c>
    </row>
    <row r="19" spans="3:9" ht="19" x14ac:dyDescent="0.2">
      <c r="C19" s="187">
        <v>166986</v>
      </c>
      <c r="D19" s="188" t="s">
        <v>269</v>
      </c>
      <c r="E19" s="187" t="s">
        <v>263</v>
      </c>
      <c r="F19" s="187" t="s">
        <v>264</v>
      </c>
      <c r="G19" s="189" t="s">
        <v>265</v>
      </c>
      <c r="H19" s="187" t="s">
        <v>266</v>
      </c>
      <c r="I19" s="189" t="s">
        <v>267</v>
      </c>
    </row>
    <row r="20" spans="3:9" ht="19" x14ac:dyDescent="0.2">
      <c r="C20" s="187">
        <v>166987</v>
      </c>
      <c r="D20" s="188" t="s">
        <v>270</v>
      </c>
      <c r="E20" s="187" t="s">
        <v>263</v>
      </c>
      <c r="F20" s="187" t="s">
        <v>264</v>
      </c>
      <c r="G20" s="189" t="s">
        <v>265</v>
      </c>
      <c r="H20" s="187" t="s">
        <v>266</v>
      </c>
      <c r="I20" s="189" t="s">
        <v>267</v>
      </c>
    </row>
    <row r="21" spans="3:9" ht="19" x14ac:dyDescent="0.2">
      <c r="C21" s="187">
        <v>166988</v>
      </c>
      <c r="D21" s="188" t="s">
        <v>271</v>
      </c>
      <c r="E21" s="187" t="s">
        <v>263</v>
      </c>
      <c r="F21" s="187" t="s">
        <v>264</v>
      </c>
      <c r="G21" s="189" t="s">
        <v>265</v>
      </c>
      <c r="H21" s="187" t="s">
        <v>266</v>
      </c>
      <c r="I21" s="189" t="s">
        <v>267</v>
      </c>
    </row>
    <row r="22" spans="3:9" ht="19" x14ac:dyDescent="0.2">
      <c r="C22" s="187">
        <v>166989</v>
      </c>
      <c r="D22" s="188" t="s">
        <v>272</v>
      </c>
      <c r="E22" s="187" t="s">
        <v>263</v>
      </c>
      <c r="F22" s="187" t="s">
        <v>264</v>
      </c>
      <c r="G22" s="189" t="s">
        <v>265</v>
      </c>
      <c r="H22" s="187" t="s">
        <v>266</v>
      </c>
      <c r="I22" s="189" t="s">
        <v>267</v>
      </c>
    </row>
    <row r="23" spans="3:9" ht="19" x14ac:dyDescent="0.2">
      <c r="C23" s="187">
        <v>166990</v>
      </c>
      <c r="D23" s="188" t="s">
        <v>273</v>
      </c>
      <c r="E23" s="187" t="s">
        <v>263</v>
      </c>
      <c r="F23" s="187" t="s">
        <v>264</v>
      </c>
      <c r="G23" s="189" t="s">
        <v>265</v>
      </c>
      <c r="H23" s="187" t="s">
        <v>266</v>
      </c>
      <c r="I23" s="189" t="s">
        <v>267</v>
      </c>
    </row>
    <row r="24" spans="3:9" ht="19" x14ac:dyDescent="0.2">
      <c r="C24" s="187">
        <v>166991</v>
      </c>
      <c r="D24" s="188" t="s">
        <v>274</v>
      </c>
      <c r="E24" s="187" t="s">
        <v>263</v>
      </c>
      <c r="F24" s="187" t="s">
        <v>264</v>
      </c>
      <c r="G24" s="189" t="s">
        <v>265</v>
      </c>
      <c r="H24" s="187" t="s">
        <v>266</v>
      </c>
      <c r="I24" s="189" t="s">
        <v>267</v>
      </c>
    </row>
    <row r="25" spans="3:9" ht="19" x14ac:dyDescent="0.2">
      <c r="C25" s="187">
        <v>166992</v>
      </c>
      <c r="D25" s="188" t="s">
        <v>275</v>
      </c>
      <c r="E25" s="187" t="s">
        <v>263</v>
      </c>
      <c r="F25" s="187" t="s">
        <v>264</v>
      </c>
      <c r="G25" s="189" t="s">
        <v>265</v>
      </c>
      <c r="H25" s="187" t="s">
        <v>266</v>
      </c>
      <c r="I25" s="189" t="s">
        <v>267</v>
      </c>
    </row>
    <row r="26" spans="3:9" ht="19" x14ac:dyDescent="0.2">
      <c r="C26" s="187">
        <v>166993</v>
      </c>
      <c r="D26" s="188" t="s">
        <v>276</v>
      </c>
    </row>
    <row r="27" spans="3:9" ht="19" x14ac:dyDescent="0.2">
      <c r="C27" s="187">
        <v>166994</v>
      </c>
      <c r="D27" s="188" t="s">
        <v>277</v>
      </c>
      <c r="E27" s="187" t="s">
        <v>263</v>
      </c>
      <c r="F27" s="187" t="s">
        <v>264</v>
      </c>
      <c r="G27" s="189" t="s">
        <v>265</v>
      </c>
      <c r="H27" s="187" t="s">
        <v>266</v>
      </c>
      <c r="I27" s="189" t="s">
        <v>267</v>
      </c>
    </row>
    <row r="28" spans="3:9" ht="19" x14ac:dyDescent="0.2">
      <c r="C28" s="187">
        <v>166995</v>
      </c>
      <c r="D28" s="188" t="s">
        <v>278</v>
      </c>
    </row>
    <row r="35" spans="4:8" ht="17" thickBot="1" x14ac:dyDescent="0.25"/>
    <row r="36" spans="4:8" ht="17" thickBot="1" x14ac:dyDescent="0.25">
      <c r="D36" s="190" t="s">
        <v>279</v>
      </c>
      <c r="E36" s="191">
        <v>7.5199999999999996E-4</v>
      </c>
      <c r="F36" s="192" t="b">
        <v>1</v>
      </c>
      <c r="G36" s="192" t="b">
        <v>1</v>
      </c>
      <c r="H36" s="193" t="b">
        <v>1</v>
      </c>
    </row>
    <row r="37" spans="4:8" x14ac:dyDescent="0.2">
      <c r="D37" s="190" t="s">
        <v>280</v>
      </c>
      <c r="E37" s="191">
        <v>1.09E-3</v>
      </c>
      <c r="F37" s="192" t="b">
        <v>1</v>
      </c>
      <c r="G37" s="192" t="b">
        <v>1</v>
      </c>
      <c r="H37" s="193" t="b">
        <v>0</v>
      </c>
    </row>
  </sheetData>
  <hyperlinks>
    <hyperlink ref="D17" r:id="rId1" display="https://www.addgene.org/166984/" xr:uid="{CCF39EC9-4EF2-4848-BC3E-A1ACC730B915}"/>
    <hyperlink ref="D18" r:id="rId2" display="https://www.addgene.org/166985/" xr:uid="{5D57D03D-8DB9-BC44-9005-63E5EDCB8053}"/>
    <hyperlink ref="D19" r:id="rId3" display="https://www.addgene.org/166986/" xr:uid="{62E7803B-5A41-A144-8BCE-E9C5AF355EB2}"/>
    <hyperlink ref="D20" r:id="rId4" display="https://www.addgene.org/166987/" xr:uid="{A96C8C09-D516-9745-8B91-D89DA44D1169}"/>
    <hyperlink ref="D21" r:id="rId5" display="https://www.addgene.org/166988/" xr:uid="{5CD201F3-0580-274A-8458-126C407D1111}"/>
    <hyperlink ref="D22" r:id="rId6" display="https://www.addgene.org/166989/" xr:uid="{DACED0F3-438E-B14A-A17E-0E95164652F3}"/>
    <hyperlink ref="D23" r:id="rId7" display="https://www.addgene.org/166990/" xr:uid="{D6CDBCAC-FED8-6648-8353-D7F21869E087}"/>
    <hyperlink ref="D24" r:id="rId8" display="https://www.addgene.org/166991/" xr:uid="{02C34D14-1C42-1E4C-88B1-170D3E0099F9}"/>
    <hyperlink ref="D25" r:id="rId9" display="https://www.addgene.org/166992/" xr:uid="{EC91DC33-34E3-CD4F-B219-04C8E839809E}"/>
    <hyperlink ref="D26" r:id="rId10" display="https://www.addgene.org/166993/" xr:uid="{D9998256-D679-1B4F-B590-A10D53101832}"/>
    <hyperlink ref="D27" r:id="rId11" display="https://www.addgene.org/166994/" xr:uid="{48D82241-9D10-3249-A91E-C57A88D7F48A}"/>
    <hyperlink ref="D28" r:id="rId12" display="https://www.addgene.org/166995/" xr:uid="{AAC29C07-F29D-C140-A5F1-B4B910A81A5F}"/>
  </hyperlinks>
  <pageMargins left="0.7" right="0.7" top="0.75" bottom="0.75" header="0.3" footer="0.3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7E4C-230F-BD48-A935-3606FF6AB946}">
  <dimension ref="A8:Z78"/>
  <sheetViews>
    <sheetView tabSelected="1" workbookViewId="0">
      <selection activeCell="V57" sqref="V57"/>
    </sheetView>
  </sheetViews>
  <sheetFormatPr baseColWidth="10" defaultRowHeight="16" x14ac:dyDescent="0.2"/>
  <cols>
    <col min="1" max="1" width="16.33203125" customWidth="1"/>
    <col min="12" max="12" width="14.83203125" customWidth="1"/>
  </cols>
  <sheetData>
    <row r="8" spans="1:26" x14ac:dyDescent="0.2">
      <c r="J8" s="1"/>
      <c r="K8" s="1"/>
      <c r="Q8" s="1"/>
    </row>
    <row r="10" spans="1:26" x14ac:dyDescent="0.2">
      <c r="A10" s="1" t="s">
        <v>63</v>
      </c>
      <c r="B10" s="1" t="s">
        <v>64</v>
      </c>
      <c r="C10" s="1"/>
      <c r="D10" s="1" t="s">
        <v>62</v>
      </c>
      <c r="E10" s="1" t="s">
        <v>78</v>
      </c>
      <c r="F10" s="1" t="s">
        <v>80</v>
      </c>
      <c r="G10" s="1" t="s">
        <v>79</v>
      </c>
      <c r="H10" s="1" t="s">
        <v>4</v>
      </c>
      <c r="I10" s="1" t="s">
        <v>146</v>
      </c>
      <c r="J10" s="1"/>
      <c r="K10" s="1"/>
    </row>
    <row r="11" spans="1:26" x14ac:dyDescent="0.2">
      <c r="A11" t="s">
        <v>110</v>
      </c>
      <c r="B11" s="120">
        <v>285</v>
      </c>
      <c r="C11" s="120"/>
      <c r="D11" s="4">
        <v>107288.04983367999</v>
      </c>
      <c r="E11">
        <f>AVERAGE(D11:D13)</f>
        <v>116911.52346402667</v>
      </c>
      <c r="F11">
        <f>STDEV(D11:D13)</f>
        <v>17411.568303800239</v>
      </c>
      <c r="G11">
        <f>F11/SQRT(3)</f>
        <v>10052.573647212625</v>
      </c>
      <c r="H11" s="40" t="s">
        <v>119</v>
      </c>
      <c r="J11" s="1"/>
      <c r="K11" s="1"/>
      <c r="L11" s="1" t="s">
        <v>183</v>
      </c>
      <c r="M11" s="1" t="s">
        <v>64</v>
      </c>
      <c r="N11" s="1"/>
      <c r="O11" s="1" t="s">
        <v>0</v>
      </c>
      <c r="P11" s="1" t="s">
        <v>121</v>
      </c>
      <c r="R11" s="1" t="s">
        <v>15</v>
      </c>
      <c r="T11" s="1" t="s">
        <v>91</v>
      </c>
      <c r="U11" s="1" t="s">
        <v>16</v>
      </c>
      <c r="W11" s="1" t="s">
        <v>142</v>
      </c>
      <c r="X11" s="1" t="s">
        <v>17</v>
      </c>
      <c r="Z11" s="1"/>
    </row>
    <row r="12" spans="1:26" x14ac:dyDescent="0.2">
      <c r="B12" s="120"/>
      <c r="C12" s="120"/>
      <c r="D12" s="4">
        <v>106435.87079432</v>
      </c>
      <c r="H12" s="2">
        <v>289</v>
      </c>
      <c r="I12">
        <f>TTEST(D17:D19,D14:D16,1,3)</f>
        <v>7.5128460517021271E-3</v>
      </c>
      <c r="L12">
        <f>I17</f>
        <v>1.9362403918783576E-3</v>
      </c>
      <c r="M12" s="2">
        <v>296</v>
      </c>
      <c r="O12">
        <v>1</v>
      </c>
      <c r="P12">
        <f>(O12/8)*0.05</f>
        <v>6.2500000000000003E-3</v>
      </c>
      <c r="R12" t="b">
        <f>IF(([1]Sheet1!$S$44-[1]Sheet1!$Y$44)&lt;0,TRUE)</f>
        <v>1</v>
      </c>
      <c r="T12" s="1">
        <f>(O12/8)*0.01</f>
        <v>1.25E-3</v>
      </c>
      <c r="U12" t="b">
        <f>IF((L12-T12)&lt;0,TRUE)</f>
        <v>0</v>
      </c>
      <c r="W12" s="1">
        <f>(O12/8)*0.001</f>
        <v>1.25E-4</v>
      </c>
      <c r="X12" t="b">
        <f>IF((L12-W12)&lt;0,TRUE)</f>
        <v>0</v>
      </c>
    </row>
    <row r="13" spans="1:26" x14ac:dyDescent="0.2">
      <c r="B13" s="120"/>
      <c r="C13" s="120"/>
      <c r="D13" s="4">
        <v>137010.64976408001</v>
      </c>
      <c r="H13" s="2">
        <v>292</v>
      </c>
      <c r="I13">
        <f>TTEST(D20:D22,D14:D16,1,3)</f>
        <v>5.1436894750883019E-3</v>
      </c>
      <c r="L13">
        <f>I15</f>
        <v>2.1398497578496638E-3</v>
      </c>
      <c r="M13" s="2">
        <v>294</v>
      </c>
      <c r="O13">
        <v>2</v>
      </c>
      <c r="P13">
        <f t="shared" ref="P13:P19" si="0">(O13/8)*0.05</f>
        <v>1.2500000000000001E-2</v>
      </c>
      <c r="R13" t="b">
        <f t="shared" ref="R13:R19" si="1">IF((L13-P13)&lt;0,TRUE)</f>
        <v>1</v>
      </c>
      <c r="T13" s="1">
        <f t="shared" ref="T13:T19" si="2">(O13/8)*0.01</f>
        <v>2.5000000000000001E-3</v>
      </c>
      <c r="U13" t="b">
        <f>IF((L13-T13)&lt;0,TRUE)</f>
        <v>1</v>
      </c>
      <c r="W13" s="1">
        <f t="shared" ref="W13:W19" si="3">(O13/8)*0.001</f>
        <v>2.5000000000000001E-4</v>
      </c>
      <c r="X13" t="b">
        <f>IF((L13-W13)&lt;0,TRUE)</f>
        <v>0</v>
      </c>
    </row>
    <row r="14" spans="1:26" x14ac:dyDescent="0.2">
      <c r="A14" t="s">
        <v>120</v>
      </c>
      <c r="B14" s="121" t="s">
        <v>109</v>
      </c>
      <c r="C14" s="121"/>
      <c r="D14" s="4">
        <v>8742.5345643199998</v>
      </c>
      <c r="E14">
        <f>AVERAGE(D14:D16)</f>
        <v>8262.4691990533338</v>
      </c>
      <c r="F14">
        <f>STDEV(D14:D16)</f>
        <v>428.31270417401601</v>
      </c>
      <c r="G14">
        <f>F14/SQRT(3)</f>
        <v>247.2864550522047</v>
      </c>
      <c r="H14" s="2">
        <v>293</v>
      </c>
      <c r="I14">
        <f>TTEST(D23:D25,D14:D16,1,3)</f>
        <v>4.2459749557301274E-3</v>
      </c>
      <c r="L14">
        <f>I14</f>
        <v>4.2459749557301274E-3</v>
      </c>
      <c r="M14" s="2">
        <v>293</v>
      </c>
      <c r="O14">
        <v>3</v>
      </c>
      <c r="P14">
        <f t="shared" si="0"/>
        <v>1.8750000000000003E-2</v>
      </c>
      <c r="R14" t="b">
        <f>IF((L14-P14)&lt;0,TRUE)</f>
        <v>1</v>
      </c>
      <c r="T14" s="1">
        <f t="shared" si="2"/>
        <v>3.7499999999999999E-3</v>
      </c>
      <c r="U14" t="b">
        <f>IF((L14-T14)&lt;0,TRUE)</f>
        <v>0</v>
      </c>
      <c r="W14" s="1">
        <f t="shared" si="3"/>
        <v>3.7500000000000001E-4</v>
      </c>
      <c r="X14" t="b">
        <f>IF((L14-W14)&lt;0,TRUE)</f>
        <v>0</v>
      </c>
    </row>
    <row r="15" spans="1:26" x14ac:dyDescent="0.2">
      <c r="B15" s="121"/>
      <c r="C15" s="121"/>
      <c r="D15" s="4">
        <v>7919.4573614400006</v>
      </c>
      <c r="E15" s="4"/>
      <c r="H15" s="2">
        <v>294</v>
      </c>
      <c r="I15">
        <f>TTEST(D26:D28,D14:D16,1,3)</f>
        <v>2.1398497578496638E-3</v>
      </c>
      <c r="L15">
        <f>I13</f>
        <v>5.1436894750883019E-3</v>
      </c>
      <c r="M15" s="2">
        <v>292</v>
      </c>
      <c r="O15">
        <v>4</v>
      </c>
      <c r="P15">
        <f t="shared" si="0"/>
        <v>2.5000000000000001E-2</v>
      </c>
      <c r="R15" t="b">
        <f>IF((L14-P15)&lt;0,TRUE)</f>
        <v>1</v>
      </c>
      <c r="T15" s="1">
        <f t="shared" si="2"/>
        <v>5.0000000000000001E-3</v>
      </c>
      <c r="U15" t="b">
        <f>IF((L15-T15)&lt;0,TRUE)</f>
        <v>0</v>
      </c>
      <c r="W15" s="1">
        <f t="shared" si="3"/>
        <v>5.0000000000000001E-4</v>
      </c>
      <c r="X15" t="b">
        <f>IF((L14-W14)&lt;0,TRUE)</f>
        <v>0</v>
      </c>
    </row>
    <row r="16" spans="1:26" x14ac:dyDescent="0.2">
      <c r="B16" s="122"/>
      <c r="C16" s="122"/>
      <c r="D16" s="4">
        <v>8125.4156714000001</v>
      </c>
      <c r="E16" s="4"/>
      <c r="H16" s="2">
        <v>295</v>
      </c>
      <c r="I16">
        <f>TTEST(D29:D31,D14:D16,1,3)</f>
        <v>2.6781881614907615E-2</v>
      </c>
      <c r="L16">
        <f>I18</f>
        <v>5.5775468413593876E-3</v>
      </c>
      <c r="M16" s="2">
        <v>297</v>
      </c>
      <c r="O16">
        <v>5</v>
      </c>
      <c r="P16">
        <f t="shared" si="0"/>
        <v>3.125E-2</v>
      </c>
      <c r="R16" t="b">
        <f>IF((L15-P16)&lt;0,TRUE)</f>
        <v>1</v>
      </c>
      <c r="T16" s="185">
        <f t="shared" si="2"/>
        <v>6.2500000000000003E-3</v>
      </c>
      <c r="U16" s="186" t="b">
        <f>IF((L16-T16)&lt;0,TRUE)</f>
        <v>1</v>
      </c>
      <c r="W16" s="1">
        <f t="shared" si="3"/>
        <v>6.2500000000000001E-4</v>
      </c>
      <c r="X16" t="b">
        <f>IF((L16-W16)&lt;0,TRUE)</f>
        <v>0</v>
      </c>
    </row>
    <row r="17" spans="1:25" x14ac:dyDescent="0.2">
      <c r="A17" t="s">
        <v>122</v>
      </c>
      <c r="B17" s="123">
        <v>289</v>
      </c>
      <c r="C17" s="123"/>
      <c r="D17">
        <v>49134.988830679999</v>
      </c>
      <c r="E17">
        <f>AVERAGE(D17:D19)</f>
        <v>62289.666123693343</v>
      </c>
      <c r="F17">
        <f>STDEV(D17:D19)</f>
        <v>11640.810110803119</v>
      </c>
      <c r="G17">
        <f>F17/SQRT(3)</f>
        <v>6720.8248510574986</v>
      </c>
      <c r="H17" s="2">
        <v>296</v>
      </c>
      <c r="I17">
        <f>TTEST(D32:D34,D14:D16,1,3)</f>
        <v>1.9362403918783576E-3</v>
      </c>
      <c r="L17">
        <f>I12</f>
        <v>7.5128460517021271E-3</v>
      </c>
      <c r="M17" s="2">
        <v>289</v>
      </c>
      <c r="O17">
        <v>6</v>
      </c>
      <c r="P17">
        <f t="shared" si="0"/>
        <v>3.7500000000000006E-2</v>
      </c>
      <c r="R17" t="b">
        <f>IF((L16-P17)&lt;0,TRUE)</f>
        <v>1</v>
      </c>
      <c r="T17" s="1">
        <f t="shared" si="2"/>
        <v>7.4999999999999997E-3</v>
      </c>
      <c r="U17" t="b">
        <f>IF((L17-T17)&lt;0,TRUE)</f>
        <v>0</v>
      </c>
      <c r="W17" s="1">
        <f t="shared" si="3"/>
        <v>7.5000000000000002E-4</v>
      </c>
      <c r="X17" t="b">
        <f>IF((L17-W17)&lt;0,TRUE)</f>
        <v>0</v>
      </c>
    </row>
    <row r="18" spans="1:25" x14ac:dyDescent="0.2">
      <c r="B18" s="124"/>
      <c r="C18" s="124"/>
      <c r="D18">
        <v>71259.557595800012</v>
      </c>
      <c r="H18" s="2">
        <v>297</v>
      </c>
      <c r="I18">
        <f>TTEST(D35:D37,D14:D16,1,3)</f>
        <v>5.5775468413593876E-3</v>
      </c>
      <c r="L18">
        <f>I16</f>
        <v>2.6781881614907615E-2</v>
      </c>
      <c r="M18">
        <f>H16</f>
        <v>295</v>
      </c>
      <c r="O18">
        <v>7</v>
      </c>
      <c r="P18">
        <f t="shared" si="0"/>
        <v>4.3750000000000004E-2</v>
      </c>
      <c r="R18" t="b">
        <f>IF((L17-P18)&lt;0,TRUE)</f>
        <v>1</v>
      </c>
      <c r="T18" s="183">
        <f t="shared" si="2"/>
        <v>8.7500000000000008E-3</v>
      </c>
      <c r="U18" s="184" t="b">
        <f>IF((L18-T18)&lt;0,TRUE)</f>
        <v>0</v>
      </c>
      <c r="V18" s="3"/>
      <c r="W18" s="1">
        <f t="shared" si="3"/>
        <v>8.7500000000000002E-4</v>
      </c>
      <c r="X18" t="b">
        <f>IF((L18-W18)&lt;0,TRUE)</f>
        <v>0</v>
      </c>
    </row>
    <row r="19" spans="1:25" x14ac:dyDescent="0.2">
      <c r="B19" s="124"/>
      <c r="C19" s="124"/>
      <c r="D19">
        <v>66474.451944600005</v>
      </c>
      <c r="H19" s="2">
        <v>298</v>
      </c>
      <c r="I19">
        <f>TTEST(D38:D40,D14:D16,1,3)</f>
        <v>3.6715255647967127E-2</v>
      </c>
      <c r="L19">
        <f>I19</f>
        <v>3.6715255647967127E-2</v>
      </c>
      <c r="M19" s="2">
        <v>298</v>
      </c>
      <c r="O19">
        <v>8</v>
      </c>
      <c r="P19" s="186">
        <f t="shared" si="0"/>
        <v>0.05</v>
      </c>
      <c r="Q19" s="186"/>
      <c r="R19" s="186" t="b">
        <f t="shared" si="1"/>
        <v>1</v>
      </c>
      <c r="T19" s="1">
        <f t="shared" si="2"/>
        <v>0.01</v>
      </c>
      <c r="U19" t="b">
        <f>IF((L19-T19)&lt;0,TRUE)</f>
        <v>0</v>
      </c>
      <c r="W19" s="1">
        <f t="shared" si="3"/>
        <v>1E-3</v>
      </c>
      <c r="X19" t="b">
        <f>IF((L19-W19)&lt;0,TRUE)</f>
        <v>0</v>
      </c>
    </row>
    <row r="20" spans="1:25" x14ac:dyDescent="0.2">
      <c r="A20" t="s">
        <v>135</v>
      </c>
      <c r="B20" s="119">
        <v>292</v>
      </c>
      <c r="C20" s="119"/>
      <c r="D20" s="41">
        <v>90508.901663319994</v>
      </c>
      <c r="E20">
        <f>AVERAGE(D20:D22)</f>
        <v>88692.836020160001</v>
      </c>
      <c r="F20">
        <f>STDEV(D20:D22)</f>
        <v>14276.161025850241</v>
      </c>
      <c r="G20">
        <f>F20/SQRT(3)</f>
        <v>8242.3454112690815</v>
      </c>
      <c r="H20" s="2"/>
      <c r="I20" t="s">
        <v>242</v>
      </c>
      <c r="U20" s="2"/>
    </row>
    <row r="21" spans="1:25" x14ac:dyDescent="0.2">
      <c r="B21" s="119"/>
      <c r="C21" s="119"/>
      <c r="D21" s="41">
        <v>101974.06684476</v>
      </c>
      <c r="E21" s="41"/>
      <c r="H21" s="2"/>
      <c r="U21" s="2"/>
    </row>
    <row r="22" spans="1:25" x14ac:dyDescent="0.2">
      <c r="B22" s="119"/>
      <c r="C22" s="119"/>
      <c r="D22" s="41">
        <v>73595.539552400005</v>
      </c>
      <c r="E22" s="41"/>
      <c r="H22" s="2"/>
      <c r="U22" s="2"/>
    </row>
    <row r="23" spans="1:25" x14ac:dyDescent="0.2">
      <c r="A23" t="s">
        <v>136</v>
      </c>
      <c r="B23" s="120">
        <v>293</v>
      </c>
      <c r="C23" s="120"/>
      <c r="D23">
        <v>67680.461247000014</v>
      </c>
      <c r="E23">
        <f>AVERAGE(D23:D25)</f>
        <v>80874.926174746681</v>
      </c>
      <c r="F23">
        <f>STDEV(D23:D25)</f>
        <v>11711.278049399736</v>
      </c>
      <c r="G23">
        <f>F23/SQRT(3)</f>
        <v>6761.5095343754938</v>
      </c>
      <c r="H23" s="2"/>
      <c r="U23" s="2"/>
    </row>
    <row r="24" spans="1:25" x14ac:dyDescent="0.2">
      <c r="B24" s="120"/>
      <c r="C24" s="120"/>
      <c r="D24">
        <v>90038.012298360001</v>
      </c>
      <c r="H24" s="2"/>
      <c r="U24" s="2"/>
    </row>
    <row r="25" spans="1:25" x14ac:dyDescent="0.2">
      <c r="B25" s="120"/>
      <c r="C25" s="120"/>
      <c r="D25">
        <v>84906.304978880013</v>
      </c>
      <c r="H25" s="2"/>
      <c r="T25" s="4"/>
      <c r="U25" s="5"/>
      <c r="V25" s="4"/>
      <c r="W25" s="4"/>
      <c r="X25" s="4"/>
      <c r="Y25" s="4"/>
    </row>
    <row r="26" spans="1:25" x14ac:dyDescent="0.2">
      <c r="A26" s="7" t="s">
        <v>137</v>
      </c>
      <c r="B26" s="119">
        <v>294</v>
      </c>
      <c r="C26" s="119"/>
      <c r="D26">
        <v>93518.764873960012</v>
      </c>
      <c r="E26">
        <f>AVERAGE(D26:D28)</f>
        <v>97088.538732533343</v>
      </c>
      <c r="F26">
        <f>STDEV(D26:D28)</f>
        <v>10163.238311533032</v>
      </c>
      <c r="G26">
        <f>F26/SQRT(3)</f>
        <v>5867.7483750019137</v>
      </c>
      <c r="H26" s="2"/>
      <c r="U26" s="2"/>
    </row>
    <row r="27" spans="1:25" x14ac:dyDescent="0.2">
      <c r="B27" s="119"/>
      <c r="C27" s="119"/>
      <c r="D27">
        <v>89191.796205680002</v>
      </c>
      <c r="E27" s="41"/>
      <c r="H27" s="2"/>
      <c r="U27" s="2"/>
    </row>
    <row r="28" spans="1:25" x14ac:dyDescent="0.2">
      <c r="B28" s="119"/>
      <c r="C28" s="119"/>
      <c r="D28">
        <v>108555.05511796</v>
      </c>
      <c r="E28" s="41"/>
    </row>
    <row r="29" spans="1:25" x14ac:dyDescent="0.2">
      <c r="A29" s="7" t="s">
        <v>138</v>
      </c>
      <c r="B29" s="120">
        <v>295</v>
      </c>
      <c r="C29" s="120"/>
      <c r="D29">
        <v>38924.307769679996</v>
      </c>
      <c r="E29">
        <f>AVERAGE(D29:D31)</f>
        <v>67148.506276066662</v>
      </c>
      <c r="F29">
        <f>STDEV(D29:D31)</f>
        <v>24615.053760094761</v>
      </c>
      <c r="G29">
        <f>F29/SQRT(3)</f>
        <v>14211.507914507822</v>
      </c>
    </row>
    <row r="30" spans="1:25" x14ac:dyDescent="0.2">
      <c r="B30" s="120"/>
      <c r="C30" s="120"/>
      <c r="D30">
        <v>84166.949558520006</v>
      </c>
      <c r="I30">
        <f>TTEST(D17:D19,D26:D28,1,3)</f>
        <v>9.0734591263437765E-3</v>
      </c>
    </row>
    <row r="31" spans="1:25" x14ac:dyDescent="0.2">
      <c r="B31" s="120"/>
      <c r="C31" s="120"/>
      <c r="D31">
        <v>78354.261500000008</v>
      </c>
      <c r="I31">
        <f>TTEST(D51:D53,D60:D62,1,3)</f>
        <v>1.4056534635234182E-2</v>
      </c>
    </row>
    <row r="32" spans="1:25" x14ac:dyDescent="0.2">
      <c r="A32" s="7" t="s">
        <v>139</v>
      </c>
      <c r="B32" s="119">
        <v>296</v>
      </c>
      <c r="C32" s="119"/>
      <c r="D32">
        <v>56744.143298360003</v>
      </c>
      <c r="E32">
        <f>AVERAGE(D32:D34)</f>
        <v>63785.824679440004</v>
      </c>
      <c r="F32">
        <f>STDEV(D32:D34)</f>
        <v>6112.9877785830122</v>
      </c>
      <c r="G32">
        <f>F32/SQRT(3)</f>
        <v>3529.3351395177947</v>
      </c>
    </row>
    <row r="33" spans="1:24" x14ac:dyDescent="0.2">
      <c r="B33" s="119"/>
      <c r="C33" s="119"/>
      <c r="D33">
        <v>67730.531005080004</v>
      </c>
      <c r="E33" s="41"/>
    </row>
    <row r="34" spans="1:24" x14ac:dyDescent="0.2">
      <c r="B34" s="119"/>
      <c r="C34" s="119"/>
      <c r="D34">
        <v>66882.799734879998</v>
      </c>
      <c r="E34" s="41"/>
    </row>
    <row r="35" spans="1:24" x14ac:dyDescent="0.2">
      <c r="A35" s="7" t="s">
        <v>140</v>
      </c>
      <c r="B35" s="120">
        <v>297</v>
      </c>
      <c r="C35" s="120"/>
      <c r="D35">
        <v>24980.807189720002</v>
      </c>
      <c r="E35">
        <f>AVERAGE(D35:D37)</f>
        <v>28383.974731080001</v>
      </c>
      <c r="F35">
        <f>STDEV(D35:D37)</f>
        <v>3837.8037541288491</v>
      </c>
      <c r="G35">
        <f>F35/SQRT(3)</f>
        <v>2215.7570305432473</v>
      </c>
    </row>
    <row r="36" spans="1:24" x14ac:dyDescent="0.2">
      <c r="B36" s="120"/>
      <c r="C36" s="120"/>
      <c r="D36">
        <v>32543.72360388</v>
      </c>
    </row>
    <row r="37" spans="1:24" x14ac:dyDescent="0.2">
      <c r="B37" s="120"/>
      <c r="C37" s="120"/>
      <c r="D37">
        <v>27627.393399640001</v>
      </c>
    </row>
    <row r="38" spans="1:24" x14ac:dyDescent="0.2">
      <c r="A38" s="7" t="s">
        <v>141</v>
      </c>
      <c r="B38" s="119">
        <v>298</v>
      </c>
      <c r="C38" s="119"/>
      <c r="D38">
        <v>10147.16650772</v>
      </c>
      <c r="E38">
        <f>AVERAGE(D38:D40)</f>
        <v>10014.897076013332</v>
      </c>
      <c r="F38">
        <f>STDEV(D38:D40)</f>
        <v>981.32084739657148</v>
      </c>
      <c r="G38">
        <f>F38/SQRT(3)</f>
        <v>566.56585540580227</v>
      </c>
    </row>
    <row r="39" spans="1:24" x14ac:dyDescent="0.2">
      <c r="B39" s="119"/>
      <c r="C39" s="119"/>
      <c r="D39">
        <v>10923.3746952</v>
      </c>
      <c r="E39" s="41"/>
    </row>
    <row r="40" spans="1:24" x14ac:dyDescent="0.2">
      <c r="B40" s="119"/>
      <c r="C40" s="119"/>
      <c r="D40">
        <v>8974.1500251199996</v>
      </c>
      <c r="E40" s="41"/>
    </row>
    <row r="42" spans="1:24" x14ac:dyDescent="0.2">
      <c r="H42" s="1" t="s">
        <v>4</v>
      </c>
      <c r="I42" s="1" t="s">
        <v>146</v>
      </c>
    </row>
    <row r="43" spans="1:24" x14ac:dyDescent="0.2">
      <c r="H43" s="40" t="s">
        <v>119</v>
      </c>
    </row>
    <row r="44" spans="1:24" x14ac:dyDescent="0.2">
      <c r="L44" s="1" t="s">
        <v>183</v>
      </c>
      <c r="M44" s="1" t="s">
        <v>64</v>
      </c>
      <c r="N44" s="1"/>
      <c r="O44" s="1" t="s">
        <v>0</v>
      </c>
      <c r="P44" s="1" t="s">
        <v>121</v>
      </c>
      <c r="R44" s="1" t="s">
        <v>15</v>
      </c>
      <c r="T44" s="1" t="s">
        <v>91</v>
      </c>
      <c r="U44" s="1" t="s">
        <v>16</v>
      </c>
      <c r="W44" s="1" t="s">
        <v>142</v>
      </c>
      <c r="X44" s="1" t="s">
        <v>17</v>
      </c>
    </row>
    <row r="45" spans="1:24" x14ac:dyDescent="0.2">
      <c r="A45" t="s">
        <v>110</v>
      </c>
      <c r="B45" s="120">
        <v>285</v>
      </c>
      <c r="C45" s="120"/>
      <c r="D45">
        <v>108732.357</v>
      </c>
      <c r="E45">
        <f>AVERAGE(D45:D47)</f>
        <v>129267.50900000001</v>
      </c>
      <c r="F45">
        <f>STDEV(D45:D47)</f>
        <v>18743.010202786467</v>
      </c>
      <c r="G45">
        <f>F45/SQRT(3)</f>
        <v>10821.28198600267</v>
      </c>
      <c r="H45">
        <v>290</v>
      </c>
      <c r="I45">
        <f>TTEST(D51:D53,D48:D50,1,3)</f>
        <v>3.013009556532106E-4</v>
      </c>
      <c r="L45">
        <f>I46</f>
        <v>1.6330872340208157E-4</v>
      </c>
      <c r="M45">
        <v>299</v>
      </c>
      <c r="O45">
        <v>1</v>
      </c>
      <c r="P45">
        <f>(O45/8)*0.05</f>
        <v>6.2500000000000003E-3</v>
      </c>
      <c r="R45" t="b">
        <f t="shared" ref="R45:R52" si="4">IF((L45-P45)&lt;0,TRUE)</f>
        <v>1</v>
      </c>
      <c r="T45">
        <f>(O45/8)*0.01</f>
        <v>1.25E-3</v>
      </c>
      <c r="U45" t="b">
        <f t="shared" ref="U45:U52" si="5">IF((L45-T45)&lt;0,TRUE)</f>
        <v>1</v>
      </c>
      <c r="W45">
        <f>(O45/8)*0.001</f>
        <v>1.25E-4</v>
      </c>
      <c r="X45" t="b">
        <f t="shared" ref="X45:X52" si="6">IF((L45-W45)&lt;0,TRUE)</f>
        <v>0</v>
      </c>
    </row>
    <row r="46" spans="1:24" x14ac:dyDescent="0.2">
      <c r="B46" s="120"/>
      <c r="C46" s="120"/>
      <c r="D46">
        <v>133616.37899999999</v>
      </c>
      <c r="H46">
        <v>299</v>
      </c>
      <c r="I46">
        <f>TTEST(D54:D56,D48:D50,1,3)</f>
        <v>1.6330872340208157E-4</v>
      </c>
      <c r="L46">
        <f>I48</f>
        <v>2.0637338434346931E-4</v>
      </c>
      <c r="M46">
        <v>301</v>
      </c>
      <c r="O46">
        <v>2</v>
      </c>
      <c r="P46">
        <f t="shared" ref="P46:P52" si="7">(O46/8)*0.05</f>
        <v>1.2500000000000001E-2</v>
      </c>
      <c r="R46" t="b">
        <f t="shared" si="4"/>
        <v>1</v>
      </c>
      <c r="T46">
        <f t="shared" ref="T46:T52" si="8">(O46/8)*0.01</f>
        <v>2.5000000000000001E-3</v>
      </c>
      <c r="U46" t="b">
        <f t="shared" si="5"/>
        <v>1</v>
      </c>
      <c r="W46">
        <f t="shared" ref="W46:W52" si="9">(O46/8)*0.001</f>
        <v>2.5000000000000001E-4</v>
      </c>
      <c r="X46" t="b">
        <f t="shared" si="6"/>
        <v>1</v>
      </c>
    </row>
    <row r="47" spans="1:24" x14ac:dyDescent="0.2">
      <c r="B47" s="120"/>
      <c r="C47" s="120"/>
      <c r="D47">
        <v>145453.791</v>
      </c>
      <c r="H47">
        <v>300</v>
      </c>
      <c r="I47">
        <f>TTEST(D57:D59,D48:D50,1,3)</f>
        <v>7.7208464958596979E-4</v>
      </c>
      <c r="L47">
        <f>I50</f>
        <v>2.4400673406931251E-4</v>
      </c>
      <c r="M47">
        <v>303</v>
      </c>
      <c r="O47">
        <v>3</v>
      </c>
      <c r="P47">
        <f t="shared" si="7"/>
        <v>1.8750000000000003E-2</v>
      </c>
      <c r="R47" t="b">
        <f t="shared" si="4"/>
        <v>1</v>
      </c>
      <c r="T47">
        <f t="shared" si="8"/>
        <v>3.7499999999999999E-3</v>
      </c>
      <c r="U47" t="b">
        <f t="shared" si="5"/>
        <v>1</v>
      </c>
      <c r="W47">
        <f t="shared" si="9"/>
        <v>3.7500000000000001E-4</v>
      </c>
      <c r="X47" t="b">
        <f t="shared" si="6"/>
        <v>1</v>
      </c>
    </row>
    <row r="48" spans="1:24" x14ac:dyDescent="0.2">
      <c r="A48" t="s">
        <v>120</v>
      </c>
      <c r="B48" s="121" t="s">
        <v>109</v>
      </c>
      <c r="C48" s="121"/>
      <c r="D48">
        <v>12505.653</v>
      </c>
      <c r="E48">
        <f>AVERAGE(D48:D50)</f>
        <v>12473.832</v>
      </c>
      <c r="F48">
        <f>STDEV(D48:D50)</f>
        <v>525.76920715557355</v>
      </c>
      <c r="G48">
        <f>F48/SQRT(3)</f>
        <v>303.55299328288652</v>
      </c>
      <c r="H48">
        <v>301</v>
      </c>
      <c r="I48">
        <f>TTEST(D60:D62,D48:D50,1,3)</f>
        <v>2.0637338434346931E-4</v>
      </c>
      <c r="L48">
        <f>I45</f>
        <v>3.013009556532106E-4</v>
      </c>
      <c r="M48">
        <v>290</v>
      </c>
      <c r="O48">
        <v>4</v>
      </c>
      <c r="P48">
        <f t="shared" si="7"/>
        <v>2.5000000000000001E-2</v>
      </c>
      <c r="R48" t="b">
        <f t="shared" si="4"/>
        <v>1</v>
      </c>
      <c r="T48">
        <f t="shared" si="8"/>
        <v>5.0000000000000001E-3</v>
      </c>
      <c r="U48" t="b">
        <f t="shared" si="5"/>
        <v>1</v>
      </c>
      <c r="W48">
        <f t="shared" si="9"/>
        <v>5.0000000000000001E-4</v>
      </c>
      <c r="X48" t="b">
        <f t="shared" si="6"/>
        <v>1</v>
      </c>
    </row>
    <row r="49" spans="1:24" x14ac:dyDescent="0.2">
      <c r="B49" s="121"/>
      <c r="C49" s="121"/>
      <c r="D49">
        <v>11932.875</v>
      </c>
      <c r="H49">
        <v>302</v>
      </c>
      <c r="I49">
        <f>TTEST(D63:D65,D48:D50,1,3)</f>
        <v>5.0926195062205564E-3</v>
      </c>
      <c r="L49">
        <f>I47</f>
        <v>7.7208464958596979E-4</v>
      </c>
      <c r="M49">
        <v>300</v>
      </c>
      <c r="O49">
        <v>5</v>
      </c>
      <c r="P49">
        <f t="shared" si="7"/>
        <v>3.125E-2</v>
      </c>
      <c r="R49" t="b">
        <f t="shared" si="4"/>
        <v>1</v>
      </c>
      <c r="T49">
        <f t="shared" si="8"/>
        <v>6.2500000000000003E-3</v>
      </c>
      <c r="U49" t="b">
        <f t="shared" si="5"/>
        <v>1</v>
      </c>
      <c r="W49">
        <f t="shared" si="9"/>
        <v>6.2500000000000001E-4</v>
      </c>
      <c r="X49" t="b">
        <f t="shared" si="6"/>
        <v>0</v>
      </c>
    </row>
    <row r="50" spans="1:24" x14ac:dyDescent="0.2">
      <c r="B50" s="122"/>
      <c r="C50" s="122"/>
      <c r="D50">
        <v>12982.968000000001</v>
      </c>
      <c r="H50">
        <v>303</v>
      </c>
      <c r="I50">
        <f>TTEST(D66:D68,D48:D50,1,3)</f>
        <v>2.4400673406931251E-4</v>
      </c>
      <c r="L50">
        <f>I49</f>
        <v>5.0926195062205564E-3</v>
      </c>
      <c r="M50">
        <v>302</v>
      </c>
      <c r="N50" s="4"/>
      <c r="O50" s="4">
        <v>6</v>
      </c>
      <c r="P50" s="4">
        <f t="shared" si="7"/>
        <v>3.7500000000000006E-2</v>
      </c>
      <c r="Q50" s="4"/>
      <c r="R50" s="4" t="b">
        <f t="shared" si="4"/>
        <v>1</v>
      </c>
      <c r="T50">
        <f t="shared" si="8"/>
        <v>7.4999999999999997E-3</v>
      </c>
      <c r="U50" t="b">
        <f t="shared" si="5"/>
        <v>1</v>
      </c>
      <c r="W50">
        <f t="shared" si="9"/>
        <v>7.5000000000000002E-4</v>
      </c>
      <c r="X50" t="b">
        <f>IF((L50-W50)&lt;0,TRUE)</f>
        <v>0</v>
      </c>
    </row>
    <row r="51" spans="1:24" x14ac:dyDescent="0.2">
      <c r="A51" t="s">
        <v>111</v>
      </c>
      <c r="B51" s="102" t="s">
        <v>1</v>
      </c>
      <c r="C51" s="103"/>
      <c r="D51">
        <v>77547.777000000002</v>
      </c>
      <c r="E51">
        <f>AVERAGE(D51:D53)</f>
        <v>80326.811000000002</v>
      </c>
      <c r="F51">
        <f>STDEV(D51:D53)</f>
        <v>3301.0101942508477</v>
      </c>
      <c r="G51">
        <f>F51/SQRT(3)</f>
        <v>1905.8391242484258</v>
      </c>
      <c r="H51">
        <v>304</v>
      </c>
      <c r="I51">
        <f>TTEST(D69:D71,D48:D50,1,3)</f>
        <v>5.3507210927818766E-2</v>
      </c>
      <c r="L51">
        <f>I52</f>
        <v>1.7632000477210062E-2</v>
      </c>
      <c r="M51">
        <v>305</v>
      </c>
      <c r="O51">
        <v>7</v>
      </c>
      <c r="P51">
        <f t="shared" si="7"/>
        <v>4.3750000000000004E-2</v>
      </c>
      <c r="R51" t="b">
        <f t="shared" si="4"/>
        <v>1</v>
      </c>
      <c r="T51">
        <f t="shared" si="8"/>
        <v>8.7500000000000008E-3</v>
      </c>
      <c r="U51" t="b">
        <f>IF((L51-T51)&lt;0,TRUE)</f>
        <v>0</v>
      </c>
      <c r="W51">
        <f t="shared" si="9"/>
        <v>8.7500000000000002E-4</v>
      </c>
      <c r="X51" t="b">
        <f t="shared" si="6"/>
        <v>0</v>
      </c>
    </row>
    <row r="52" spans="1:24" x14ac:dyDescent="0.2">
      <c r="B52" s="104"/>
      <c r="C52" s="105"/>
      <c r="D52">
        <v>79457.036999999997</v>
      </c>
      <c r="E52" s="4"/>
      <c r="H52">
        <v>305</v>
      </c>
      <c r="I52">
        <f>TTEST(D72:D74,D48:D50,1,3)</f>
        <v>1.7632000477210062E-2</v>
      </c>
      <c r="L52">
        <f>I51</f>
        <v>5.3507210927818766E-2</v>
      </c>
      <c r="M52" s="115">
        <v>304</v>
      </c>
      <c r="N52" s="115"/>
      <c r="O52" s="115">
        <v>8</v>
      </c>
      <c r="P52" s="115">
        <f t="shared" si="7"/>
        <v>0.05</v>
      </c>
      <c r="Q52" s="115"/>
      <c r="R52" s="115" t="b">
        <f>IF((L52-P52)&lt;0,TRUE)</f>
        <v>0</v>
      </c>
      <c r="T52">
        <f t="shared" si="8"/>
        <v>0.01</v>
      </c>
      <c r="U52" t="b">
        <f t="shared" si="5"/>
        <v>0</v>
      </c>
      <c r="W52">
        <f t="shared" si="9"/>
        <v>1E-3</v>
      </c>
      <c r="X52" t="b">
        <f t="shared" si="6"/>
        <v>0</v>
      </c>
    </row>
    <row r="53" spans="1:24" x14ac:dyDescent="0.2">
      <c r="B53" s="106"/>
      <c r="C53" s="107"/>
      <c r="D53">
        <v>83975.619000000006</v>
      </c>
      <c r="E53" s="4"/>
    </row>
    <row r="54" spans="1:24" x14ac:dyDescent="0.2">
      <c r="A54" t="s">
        <v>112</v>
      </c>
      <c r="B54" s="102">
        <v>299</v>
      </c>
      <c r="C54" s="103"/>
      <c r="D54">
        <v>112646.34</v>
      </c>
      <c r="E54">
        <f>AVERAGE(D54:D56)</f>
        <v>114852.59600000001</v>
      </c>
      <c r="F54">
        <f>STDEV(D54:D56)</f>
        <v>3630.1518043906963</v>
      </c>
      <c r="G54">
        <f>F54/SQRT(3)</f>
        <v>2095.8691214641744</v>
      </c>
    </row>
    <row r="55" spans="1:24" x14ac:dyDescent="0.2">
      <c r="B55" s="104"/>
      <c r="C55" s="105"/>
      <c r="D55">
        <v>112869.087</v>
      </c>
      <c r="E55" s="4"/>
    </row>
    <row r="56" spans="1:24" x14ac:dyDescent="0.2">
      <c r="B56" s="106"/>
      <c r="C56" s="107"/>
      <c r="D56">
        <v>119042.361</v>
      </c>
      <c r="E56" s="4"/>
    </row>
    <row r="57" spans="1:24" x14ac:dyDescent="0.2">
      <c r="A57" t="s">
        <v>113</v>
      </c>
      <c r="B57" s="125">
        <v>300</v>
      </c>
      <c r="C57" s="126"/>
      <c r="D57">
        <v>116751.249</v>
      </c>
      <c r="E57">
        <f>AVERAGE(D57:D59)</f>
        <v>108976.31800000001</v>
      </c>
      <c r="F57">
        <f>STDEV(D57:D59)</f>
        <v>6761.8189920065906</v>
      </c>
      <c r="G57">
        <f>F57/SQRT(3)</f>
        <v>3903.9380152465292</v>
      </c>
    </row>
    <row r="58" spans="1:24" x14ac:dyDescent="0.2">
      <c r="B58" s="127"/>
      <c r="C58" s="128"/>
      <c r="D58">
        <v>104468.34299999999</v>
      </c>
      <c r="E58" s="4"/>
    </row>
    <row r="59" spans="1:24" x14ac:dyDescent="0.2">
      <c r="B59" s="129"/>
      <c r="C59" s="130"/>
      <c r="D59">
        <v>105709.36199999999</v>
      </c>
      <c r="E59" s="4"/>
    </row>
    <row r="60" spans="1:24" x14ac:dyDescent="0.2">
      <c r="A60" t="s">
        <v>114</v>
      </c>
      <c r="B60" s="125" t="s">
        <v>2</v>
      </c>
      <c r="C60" s="126"/>
      <c r="D60">
        <v>86298.551999999996</v>
      </c>
      <c r="E60">
        <f>AVERAGE(D60:D62)</f>
        <v>89215.476999999999</v>
      </c>
      <c r="F60">
        <f>STDEV(D60:D62)</f>
        <v>3156.9147788416822</v>
      </c>
      <c r="G60">
        <f>F60/SQRT(3)</f>
        <v>1822.6455973729533</v>
      </c>
    </row>
    <row r="61" spans="1:24" x14ac:dyDescent="0.2">
      <c r="B61" s="127"/>
      <c r="C61" s="128"/>
      <c r="D61">
        <v>88780.59</v>
      </c>
      <c r="E61" s="4"/>
    </row>
    <row r="62" spans="1:24" x14ac:dyDescent="0.2">
      <c r="B62" s="129"/>
      <c r="C62" s="130"/>
      <c r="D62">
        <v>92567.289000000004</v>
      </c>
      <c r="E62" s="4"/>
    </row>
    <row r="63" spans="1:24" x14ac:dyDescent="0.2">
      <c r="A63" t="s">
        <v>115</v>
      </c>
      <c r="B63" s="131" t="s">
        <v>108</v>
      </c>
      <c r="C63" s="132"/>
      <c r="D63">
        <v>57818.756999999998</v>
      </c>
      <c r="E63">
        <f>AVERAGE(D63:D65)</f>
        <v>50309.000999999997</v>
      </c>
      <c r="F63">
        <f>STDEV(D63:D65)</f>
        <v>6778.097087844917</v>
      </c>
      <c r="G63">
        <f>F63/SQRT(3)</f>
        <v>3913.3361782606817</v>
      </c>
    </row>
    <row r="64" spans="1:24" x14ac:dyDescent="0.2">
      <c r="B64" s="133"/>
      <c r="C64" s="134"/>
      <c r="D64">
        <v>48463.383000000002</v>
      </c>
      <c r="E64" s="4"/>
    </row>
    <row r="65" spans="1:7" x14ac:dyDescent="0.2">
      <c r="B65" s="135"/>
      <c r="C65" s="136"/>
      <c r="D65">
        <v>44644.862999999998</v>
      </c>
      <c r="E65" s="4"/>
    </row>
    <row r="66" spans="1:7" x14ac:dyDescent="0.2">
      <c r="A66" t="s">
        <v>116</v>
      </c>
      <c r="B66" s="131" t="s">
        <v>107</v>
      </c>
      <c r="C66" s="132"/>
      <c r="D66">
        <v>43785.696000000004</v>
      </c>
      <c r="E66">
        <f>AVERAGE(D66:D68)</f>
        <v>45758.597999999998</v>
      </c>
      <c r="F66">
        <f>STDEV(D66:D68)</f>
        <v>1871.4968677021577</v>
      </c>
      <c r="G66">
        <f>F66/SQRT(3)</f>
        <v>1080.5092203553822</v>
      </c>
    </row>
    <row r="67" spans="1:7" x14ac:dyDescent="0.2">
      <c r="B67" s="133"/>
      <c r="C67" s="134"/>
      <c r="D67">
        <v>45981.345000000001</v>
      </c>
      <c r="E67" s="4"/>
    </row>
    <row r="68" spans="1:7" x14ac:dyDescent="0.2">
      <c r="B68" s="135"/>
      <c r="C68" s="136"/>
      <c r="D68">
        <v>47508.752999999997</v>
      </c>
      <c r="E68" s="4"/>
    </row>
    <row r="69" spans="1:7" x14ac:dyDescent="0.2">
      <c r="A69" t="s">
        <v>117</v>
      </c>
      <c r="B69" s="131" t="s">
        <v>106</v>
      </c>
      <c r="C69" s="132"/>
      <c r="D69">
        <v>13969.419</v>
      </c>
      <c r="E69">
        <f>AVERAGE(D69:D71)</f>
        <v>15348.329</v>
      </c>
      <c r="F69">
        <f>STDEV(D69:D71)</f>
        <v>1864.5404458203632</v>
      </c>
      <c r="G69">
        <f>F69/SQRT(3)</f>
        <v>1076.4929283093315</v>
      </c>
    </row>
    <row r="70" spans="1:7" x14ac:dyDescent="0.2">
      <c r="B70" s="133"/>
      <c r="C70" s="134"/>
      <c r="D70">
        <v>17469.728999999999</v>
      </c>
      <c r="E70" s="4"/>
    </row>
    <row r="71" spans="1:7" x14ac:dyDescent="0.2">
      <c r="B71" s="135"/>
      <c r="C71" s="136"/>
      <c r="D71">
        <v>14605.839</v>
      </c>
      <c r="E71" s="4"/>
    </row>
    <row r="72" spans="1:7" x14ac:dyDescent="0.2">
      <c r="A72" t="s">
        <v>118</v>
      </c>
      <c r="B72" s="137" t="s">
        <v>105</v>
      </c>
      <c r="C72" s="138"/>
      <c r="D72">
        <v>16769.667000000001</v>
      </c>
      <c r="E72">
        <f>AVERAGE(D72:D74)</f>
        <v>15401.364000000001</v>
      </c>
      <c r="F72">
        <f>STDEV(D72:D74)</f>
        <v>1193.6056675833113</v>
      </c>
      <c r="G72">
        <f>F72/SQRT(3)</f>
        <v>689.12855348548783</v>
      </c>
    </row>
    <row r="73" spans="1:7" x14ac:dyDescent="0.2">
      <c r="B73" s="139"/>
      <c r="C73" s="140"/>
      <c r="D73">
        <v>14860.406999999999</v>
      </c>
      <c r="E73" s="4"/>
    </row>
    <row r="74" spans="1:7" x14ac:dyDescent="0.2">
      <c r="B74" s="141"/>
      <c r="C74" s="142"/>
      <c r="D74">
        <v>14574.018</v>
      </c>
      <c r="E74" s="4"/>
    </row>
    <row r="77" spans="1:7" x14ac:dyDescent="0.2">
      <c r="E77">
        <f>E48-G48</f>
        <v>12170.279006717114</v>
      </c>
    </row>
    <row r="78" spans="1:7" x14ac:dyDescent="0.2">
      <c r="E78">
        <f>E48+G48</f>
        <v>12777.384993282887</v>
      </c>
    </row>
  </sheetData>
  <mergeCells count="18">
    <mergeCell ref="B72:C74"/>
    <mergeCell ref="B45:C47"/>
    <mergeCell ref="B48:C50"/>
    <mergeCell ref="B57:C59"/>
    <mergeCell ref="B60:C62"/>
    <mergeCell ref="B63:C65"/>
    <mergeCell ref="B66:C68"/>
    <mergeCell ref="B69:C71"/>
    <mergeCell ref="B14:C16"/>
    <mergeCell ref="B11:C13"/>
    <mergeCell ref="B17:C19"/>
    <mergeCell ref="B20:C22"/>
    <mergeCell ref="B23:C25"/>
    <mergeCell ref="B32:C34"/>
    <mergeCell ref="B35:C37"/>
    <mergeCell ref="B38:C40"/>
    <mergeCell ref="B26:C28"/>
    <mergeCell ref="B29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BFF3F-16B0-4941-8765-ACD7E8BBE143}">
  <dimension ref="B3:K34"/>
  <sheetViews>
    <sheetView workbookViewId="0">
      <selection activeCell="K5" sqref="K5"/>
    </sheetView>
  </sheetViews>
  <sheetFormatPr baseColWidth="10" defaultRowHeight="16" x14ac:dyDescent="0.2"/>
  <cols>
    <col min="7" max="7" width="28.33203125" customWidth="1"/>
  </cols>
  <sheetData>
    <row r="3" spans="2:11" x14ac:dyDescent="0.2">
      <c r="E3" t="s">
        <v>247</v>
      </c>
      <c r="F3" t="s">
        <v>79</v>
      </c>
      <c r="I3" t="s">
        <v>78</v>
      </c>
      <c r="K3" t="s">
        <v>245</v>
      </c>
    </row>
    <row r="4" spans="2:11" x14ac:dyDescent="0.2">
      <c r="B4" t="s">
        <v>193</v>
      </c>
      <c r="C4" s="7"/>
      <c r="D4" s="7">
        <v>116342.01</v>
      </c>
      <c r="E4" s="7">
        <f>STDEV(D4:D6)</f>
        <v>2358.6417611660213</v>
      </c>
      <c r="F4">
        <f>E4/SQRT(3)</f>
        <v>1361.7624557310955</v>
      </c>
      <c r="G4" s="116" t="s">
        <v>218</v>
      </c>
      <c r="H4" t="s">
        <v>215</v>
      </c>
      <c r="I4">
        <v>102837.08833333333</v>
      </c>
      <c r="K4">
        <f>TTEST(D7:D9,D10:D12,1,3)</f>
        <v>0.38439301636121787</v>
      </c>
    </row>
    <row r="5" spans="2:11" x14ac:dyDescent="0.2">
      <c r="B5" t="s">
        <v>193</v>
      </c>
      <c r="C5" s="7"/>
      <c r="D5" s="7">
        <v>120346.193</v>
      </c>
      <c r="E5" s="7"/>
      <c r="G5" s="116" t="s">
        <v>219</v>
      </c>
      <c r="H5" t="s">
        <v>216</v>
      </c>
      <c r="I5">
        <v>98948.511666666673</v>
      </c>
    </row>
    <row r="6" spans="2:11" x14ac:dyDescent="0.2">
      <c r="B6" t="s">
        <v>193</v>
      </c>
      <c r="C6" s="116"/>
      <c r="D6" s="7">
        <v>120503.838</v>
      </c>
      <c r="E6" s="7"/>
      <c r="G6" t="s">
        <v>220</v>
      </c>
      <c r="H6" t="s">
        <v>217</v>
      </c>
      <c r="I6">
        <v>82532.412333333326</v>
      </c>
    </row>
    <row r="7" spans="2:11" x14ac:dyDescent="0.2">
      <c r="B7" t="s">
        <v>215</v>
      </c>
      <c r="C7" s="116"/>
      <c r="D7" s="7">
        <v>115616.84299999999</v>
      </c>
      <c r="E7" s="7">
        <f>STDEV(D7:D9)</f>
        <v>19885.711309268136</v>
      </c>
      <c r="F7">
        <f>E7/SQRT(3)</f>
        <v>11481.020777433145</v>
      </c>
      <c r="G7" s="3"/>
      <c r="H7" t="s">
        <v>222</v>
      </c>
      <c r="I7">
        <f>AVERAGE(D4:D6)</f>
        <v>119064.01366666665</v>
      </c>
    </row>
    <row r="8" spans="2:11" x14ac:dyDescent="0.2">
      <c r="B8" t="s">
        <v>215</v>
      </c>
      <c r="C8" s="7"/>
      <c r="D8" s="7">
        <v>112968.40700000001</v>
      </c>
      <c r="E8" s="7"/>
    </row>
    <row r="9" spans="2:11" x14ac:dyDescent="0.2">
      <c r="B9" t="s">
        <v>215</v>
      </c>
      <c r="D9">
        <v>79926.014999999999</v>
      </c>
    </row>
    <row r="10" spans="2:11" x14ac:dyDescent="0.2">
      <c r="B10" t="s">
        <v>216</v>
      </c>
      <c r="D10">
        <v>95091.464000000007</v>
      </c>
      <c r="E10" s="7">
        <f>STDEV(D10:D12)</f>
        <v>3503.31505638107</v>
      </c>
      <c r="F10">
        <f>E10/SQRT(3)</f>
        <v>2022.6398908576798</v>
      </c>
    </row>
    <row r="11" spans="2:11" x14ac:dyDescent="0.2">
      <c r="B11" t="s">
        <v>216</v>
      </c>
      <c r="D11">
        <v>101933.257</v>
      </c>
    </row>
    <row r="12" spans="2:11" x14ac:dyDescent="0.2">
      <c r="B12" t="s">
        <v>216</v>
      </c>
      <c r="D12">
        <v>99820.813999999998</v>
      </c>
      <c r="E12" s="7"/>
    </row>
    <row r="13" spans="2:11" x14ac:dyDescent="0.2">
      <c r="B13" t="s">
        <v>217</v>
      </c>
      <c r="D13">
        <v>90740.462</v>
      </c>
      <c r="E13" s="7">
        <f>STDEV(D13:D15)</f>
        <v>11151.033682067682</v>
      </c>
      <c r="F13">
        <f>E13/SQRT(3)</f>
        <v>6438.0522980843607</v>
      </c>
    </row>
    <row r="14" spans="2:11" x14ac:dyDescent="0.2">
      <c r="B14" t="s">
        <v>217</v>
      </c>
      <c r="D14">
        <v>87020.04</v>
      </c>
    </row>
    <row r="15" spans="2:11" x14ac:dyDescent="0.2">
      <c r="B15" t="s">
        <v>217</v>
      </c>
      <c r="D15">
        <v>69836.735000000001</v>
      </c>
    </row>
    <row r="16" spans="2:11" x14ac:dyDescent="0.2">
      <c r="B16" t="s">
        <v>221</v>
      </c>
      <c r="D16">
        <v>12075.607</v>
      </c>
      <c r="E16" s="7">
        <f>STDEV(D16:D18)</f>
        <v>476.07745981930333</v>
      </c>
      <c r="F16">
        <f>E16/SQRT(3)</f>
        <v>274.86344958178802</v>
      </c>
    </row>
    <row r="17" spans="2:11" x14ac:dyDescent="0.2">
      <c r="B17" t="s">
        <v>221</v>
      </c>
      <c r="D17">
        <v>11508.084999999999</v>
      </c>
    </row>
    <row r="18" spans="2:11" x14ac:dyDescent="0.2">
      <c r="B18" t="s">
        <v>221</v>
      </c>
      <c r="D18">
        <v>11129.736999999999</v>
      </c>
    </row>
    <row r="20" spans="2:11" x14ac:dyDescent="0.2">
      <c r="B20" t="s">
        <v>193</v>
      </c>
      <c r="C20" s="7"/>
      <c r="D20" s="7">
        <v>116342.01</v>
      </c>
      <c r="E20" s="7">
        <f>STDEV(D20:D22)</f>
        <v>2358.6417611660213</v>
      </c>
      <c r="F20">
        <f>E20/SQRT(3)</f>
        <v>1361.7624557310955</v>
      </c>
      <c r="K20" t="s">
        <v>246</v>
      </c>
    </row>
    <row r="21" spans="2:11" x14ac:dyDescent="0.2">
      <c r="B21" t="s">
        <v>193</v>
      </c>
      <c r="C21" s="7"/>
      <c r="D21" s="7">
        <v>120346.193</v>
      </c>
      <c r="K21">
        <f>TTEST(D23:D25,D26:D28,1,3)</f>
        <v>2.6059380288463193E-3</v>
      </c>
    </row>
    <row r="22" spans="2:11" x14ac:dyDescent="0.2">
      <c r="B22" t="s">
        <v>193</v>
      </c>
      <c r="C22" s="116"/>
      <c r="D22" s="7">
        <v>120503.838</v>
      </c>
      <c r="G22" t="s">
        <v>210</v>
      </c>
      <c r="H22" t="s">
        <v>211</v>
      </c>
      <c r="I22">
        <v>73084.221999999994</v>
      </c>
    </row>
    <row r="23" spans="2:11" x14ac:dyDescent="0.2">
      <c r="B23" t="s">
        <v>211</v>
      </c>
      <c r="D23">
        <v>65044.326999999997</v>
      </c>
      <c r="E23" s="7">
        <f>STDEV(D23:D25)</f>
        <v>7149.578775148997</v>
      </c>
      <c r="F23">
        <f>E23/SQRT(3)</f>
        <v>4127.8112304247088</v>
      </c>
      <c r="G23" t="s">
        <v>212</v>
      </c>
      <c r="H23" t="s">
        <v>213</v>
      </c>
      <c r="I23">
        <v>105464.505</v>
      </c>
    </row>
    <row r="24" spans="2:11" x14ac:dyDescent="0.2">
      <c r="B24" t="s">
        <v>211</v>
      </c>
      <c r="D24">
        <v>78727.913</v>
      </c>
      <c r="G24" t="s">
        <v>214</v>
      </c>
      <c r="H24" t="s">
        <v>196</v>
      </c>
      <c r="I24">
        <v>70246.612000000008</v>
      </c>
    </row>
    <row r="25" spans="2:11" x14ac:dyDescent="0.2">
      <c r="B25" t="s">
        <v>211</v>
      </c>
      <c r="D25">
        <v>75480.426000000007</v>
      </c>
    </row>
    <row r="26" spans="2:11" x14ac:dyDescent="0.2">
      <c r="B26" t="s">
        <v>213</v>
      </c>
      <c r="D26">
        <v>105243.802</v>
      </c>
      <c r="E26" s="7">
        <f>STDEV(D26:D28)</f>
        <v>4181.962632151678</v>
      </c>
      <c r="F26">
        <f>E26/SQRT(3)</f>
        <v>2414.4572514137271</v>
      </c>
    </row>
    <row r="27" spans="2:11" x14ac:dyDescent="0.2">
      <c r="B27" t="s">
        <v>213</v>
      </c>
      <c r="D27">
        <v>109752.44899999999</v>
      </c>
    </row>
    <row r="28" spans="2:11" x14ac:dyDescent="0.2">
      <c r="B28" t="s">
        <v>213</v>
      </c>
      <c r="D28">
        <v>101397.264</v>
      </c>
    </row>
    <row r="29" spans="2:11" x14ac:dyDescent="0.2">
      <c r="B29" t="s">
        <v>196</v>
      </c>
      <c r="D29">
        <v>65801.023000000001</v>
      </c>
      <c r="E29" s="7">
        <f>STDEV(D29:D31)</f>
        <v>6037.3712984996173</v>
      </c>
      <c r="F29">
        <f>E29/SQRT(3)</f>
        <v>3485.6779443864748</v>
      </c>
    </row>
    <row r="30" spans="2:11" x14ac:dyDescent="0.2">
      <c r="B30" t="s">
        <v>196</v>
      </c>
      <c r="D30">
        <v>67818.879000000001</v>
      </c>
    </row>
    <row r="31" spans="2:11" x14ac:dyDescent="0.2">
      <c r="B31" t="s">
        <v>196</v>
      </c>
      <c r="D31">
        <v>77119.933999999994</v>
      </c>
    </row>
    <row r="32" spans="2:11" x14ac:dyDescent="0.2">
      <c r="B32" t="s">
        <v>221</v>
      </c>
      <c r="D32">
        <v>12075.607</v>
      </c>
      <c r="E32" s="7">
        <f>STDEV(D32:D34)</f>
        <v>476.07745981930333</v>
      </c>
      <c r="F32">
        <f>E32/SQRT(3)</f>
        <v>274.86344958178802</v>
      </c>
      <c r="G32">
        <f>AVERAGE(D32:D34)</f>
        <v>11571.142999999998</v>
      </c>
      <c r="H32">
        <f>G32+F32</f>
        <v>11846.006449581786</v>
      </c>
    </row>
    <row r="33" spans="2:8" x14ac:dyDescent="0.2">
      <c r="B33" t="s">
        <v>221</v>
      </c>
      <c r="D33">
        <v>11508.084999999999</v>
      </c>
      <c r="H33">
        <f>G32-F32</f>
        <v>11296.27955041821</v>
      </c>
    </row>
    <row r="34" spans="2:8" x14ac:dyDescent="0.2">
      <c r="B34" t="s">
        <v>221</v>
      </c>
      <c r="D34">
        <v>11129.736999999999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7FED-363B-404F-A777-EA7C4552DF1B}">
  <dimension ref="A1:W42"/>
  <sheetViews>
    <sheetView topLeftCell="F3" workbookViewId="0">
      <selection activeCell="V26" sqref="V26"/>
    </sheetView>
  </sheetViews>
  <sheetFormatPr baseColWidth="10" defaultRowHeight="16" x14ac:dyDescent="0.2"/>
  <cols>
    <col min="1" max="1" width="35.6640625" customWidth="1"/>
    <col min="5" max="5" width="18.33203125" bestFit="1" customWidth="1"/>
    <col min="9" max="9" width="12.1640625" bestFit="1" customWidth="1"/>
    <col min="11" max="11" width="12.83203125" customWidth="1"/>
  </cols>
  <sheetData>
    <row r="1" spans="1:23" x14ac:dyDescent="0.2">
      <c r="A1" s="1" t="s">
        <v>63</v>
      </c>
      <c r="B1" s="1" t="s">
        <v>64</v>
      </c>
      <c r="C1" s="1"/>
      <c r="D1" s="1" t="s">
        <v>62</v>
      </c>
      <c r="E1" s="1" t="s">
        <v>78</v>
      </c>
      <c r="F1" s="1" t="s">
        <v>134</v>
      </c>
      <c r="G1" s="1" t="s">
        <v>79</v>
      </c>
      <c r="I1" s="1" t="s">
        <v>4</v>
      </c>
      <c r="J1" s="114" t="s">
        <v>146</v>
      </c>
      <c r="L1" s="1" t="s">
        <v>183</v>
      </c>
      <c r="M1" s="1" t="s">
        <v>64</v>
      </c>
      <c r="N1" s="1" t="s">
        <v>0</v>
      </c>
      <c r="O1" s="1" t="s">
        <v>5</v>
      </c>
      <c r="P1" s="1" t="s">
        <v>15</v>
      </c>
      <c r="Q1" s="1"/>
      <c r="R1" s="1" t="s">
        <v>6</v>
      </c>
      <c r="S1" s="1" t="s">
        <v>16</v>
      </c>
      <c r="T1" s="1"/>
      <c r="U1" s="1" t="s">
        <v>7</v>
      </c>
      <c r="V1" s="1" t="s">
        <v>17</v>
      </c>
      <c r="W1" s="1" t="s">
        <v>64</v>
      </c>
    </row>
    <row r="2" spans="1:23" x14ac:dyDescent="0.2">
      <c r="A2" t="s">
        <v>69</v>
      </c>
      <c r="B2" s="18">
        <v>289</v>
      </c>
      <c r="C2" s="19"/>
      <c r="D2">
        <v>68672.794093749995</v>
      </c>
      <c r="E2" s="2">
        <f>AVERAGE(D2:D4)</f>
        <v>86399.08901458334</v>
      </c>
      <c r="F2">
        <f>STDEV(D2:D4)</f>
        <v>15469.070520849424</v>
      </c>
      <c r="G2">
        <f>F2/SQRT(3)</f>
        <v>8931.07202932572</v>
      </c>
    </row>
    <row r="3" spans="1:23" x14ac:dyDescent="0.2">
      <c r="B3" s="20"/>
      <c r="C3" s="21"/>
      <c r="D3">
        <v>93358.032162500007</v>
      </c>
      <c r="E3" s="2"/>
      <c r="I3" t="s">
        <v>8</v>
      </c>
    </row>
    <row r="4" spans="1:23" x14ac:dyDescent="0.2">
      <c r="B4" s="22"/>
      <c r="C4" s="23"/>
      <c r="D4">
        <v>97166.440787500003</v>
      </c>
      <c r="E4" s="2"/>
      <c r="G4" s="8"/>
      <c r="L4">
        <v>3.976375842367917E-5</v>
      </c>
      <c r="M4">
        <v>294</v>
      </c>
      <c r="N4">
        <v>1</v>
      </c>
      <c r="O4">
        <f>(N4/2)*0.05</f>
        <v>2.5000000000000001E-2</v>
      </c>
      <c r="P4" t="b">
        <f>IF(L4-O4&lt;0,TRUE)</f>
        <v>1</v>
      </c>
      <c r="R4">
        <f>(N4/2)*0.01</f>
        <v>5.0000000000000001E-3</v>
      </c>
      <c r="S4" t="b">
        <f>IF(L4-R4&lt;0,TRUE)</f>
        <v>1</v>
      </c>
      <c r="U4">
        <f>(N4/2)*0.001</f>
        <v>5.0000000000000001E-4</v>
      </c>
      <c r="V4" t="b">
        <f>IF(L4-U4&lt;0,TRUE)</f>
        <v>1</v>
      </c>
      <c r="W4">
        <v>294</v>
      </c>
    </row>
    <row r="5" spans="1:23" x14ac:dyDescent="0.2">
      <c r="A5" t="s">
        <v>70</v>
      </c>
      <c r="B5" s="18">
        <v>294</v>
      </c>
      <c r="C5" s="19"/>
      <c r="D5">
        <v>129491.24772500001</v>
      </c>
      <c r="E5" s="2">
        <f>AVERAGE(D5:D7)</f>
        <v>131822.45130833334</v>
      </c>
      <c r="F5">
        <f>STDEV(D5:D7)</f>
        <v>2703.4384287282173</v>
      </c>
      <c r="G5">
        <f>F5/SQRT(3)</f>
        <v>1560.8309045638152</v>
      </c>
      <c r="I5">
        <v>294</v>
      </c>
      <c r="J5">
        <f>TTEST(D5:D7,D11:D13,1,3)</f>
        <v>3.976375842367917E-5</v>
      </c>
      <c r="L5">
        <v>7.4371333622262907E-4</v>
      </c>
      <c r="M5">
        <v>326</v>
      </c>
      <c r="N5">
        <v>2</v>
      </c>
      <c r="O5">
        <f>(N5/2)*0.05</f>
        <v>0.05</v>
      </c>
      <c r="P5" t="b">
        <f t="shared" ref="P5:P6" si="0">IF(L5-O5&lt;0,TRUE)</f>
        <v>1</v>
      </c>
      <c r="R5">
        <f>(N5/2)*0.01</f>
        <v>0.01</v>
      </c>
      <c r="S5" t="b">
        <f t="shared" ref="S5:S6" si="1">IF(L5-R5&lt;0,TRUE)</f>
        <v>1</v>
      </c>
      <c r="U5">
        <f>(N5/2)*0.001</f>
        <v>1E-3</v>
      </c>
      <c r="V5" t="b">
        <f t="shared" ref="V5:V6" si="2">IF(L5-U5&lt;0,TRUE)</f>
        <v>1</v>
      </c>
      <c r="W5">
        <v>326</v>
      </c>
    </row>
    <row r="6" spans="1:23" x14ac:dyDescent="0.2">
      <c r="B6" s="20"/>
      <c r="C6" s="21"/>
      <c r="D6">
        <v>134786.02326875</v>
      </c>
      <c r="I6">
        <v>326</v>
      </c>
      <c r="J6">
        <f>TTEST(D8:D10,D11:D13,1,3)</f>
        <v>7.4371333622262907E-4</v>
      </c>
    </row>
    <row r="7" spans="1:23" x14ac:dyDescent="0.2">
      <c r="B7" s="22"/>
      <c r="C7" s="23"/>
      <c r="D7">
        <v>131190.08293125001</v>
      </c>
    </row>
    <row r="8" spans="1:23" x14ac:dyDescent="0.2">
      <c r="A8" t="s">
        <v>71</v>
      </c>
      <c r="B8" s="18">
        <v>326</v>
      </c>
      <c r="C8" s="19"/>
      <c r="D8">
        <v>95563.136900000012</v>
      </c>
      <c r="E8" s="2">
        <f>AVERAGE(D8:D10)</f>
        <v>101097.18495625001</v>
      </c>
      <c r="F8">
        <f>STDEV(D8:D10)</f>
        <v>4798.3004612605091</v>
      </c>
      <c r="G8">
        <f>F8/SQRT(3)</f>
        <v>2770.3000629614608</v>
      </c>
    </row>
    <row r="9" spans="1:23" x14ac:dyDescent="0.2">
      <c r="B9" s="20"/>
      <c r="C9" s="21"/>
      <c r="D9">
        <v>103630.9250375</v>
      </c>
    </row>
    <row r="10" spans="1:23" x14ac:dyDescent="0.2">
      <c r="B10" s="22"/>
      <c r="C10" s="23"/>
      <c r="D10">
        <v>104097.49293125</v>
      </c>
    </row>
    <row r="11" spans="1:23" x14ac:dyDescent="0.2">
      <c r="A11" t="s">
        <v>72</v>
      </c>
      <c r="B11" s="24">
        <v>327</v>
      </c>
      <c r="C11" s="25"/>
      <c r="D11">
        <v>39024.807237499997</v>
      </c>
      <c r="E11" s="2">
        <f>AVERAGE(D11:D13)</f>
        <v>38963.661872916673</v>
      </c>
      <c r="F11">
        <f>STDEV(D11:D13)</f>
        <v>871.50677455706318</v>
      </c>
      <c r="G11">
        <f>F11/SQRT(3)</f>
        <v>503.16467089110296</v>
      </c>
    </row>
    <row r="12" spans="1:23" x14ac:dyDescent="0.2">
      <c r="B12" s="26"/>
      <c r="C12" s="27"/>
      <c r="D12">
        <v>39802.985731249995</v>
      </c>
    </row>
    <row r="13" spans="1:23" x14ac:dyDescent="0.2">
      <c r="B13" s="28"/>
      <c r="C13" s="29"/>
      <c r="D13">
        <v>38063.192650000005</v>
      </c>
    </row>
    <row r="14" spans="1:23" x14ac:dyDescent="0.2">
      <c r="B14" s="2"/>
    </row>
    <row r="15" spans="1:23" x14ac:dyDescent="0.2">
      <c r="B15" s="2"/>
    </row>
    <row r="16" spans="1:23" x14ac:dyDescent="0.2">
      <c r="B16" s="2"/>
      <c r="D16" s="8"/>
    </row>
    <row r="17" spans="1:23" x14ac:dyDescent="0.2">
      <c r="B17" s="2"/>
      <c r="D17" s="8"/>
    </row>
    <row r="20" spans="1:23" x14ac:dyDescent="0.2">
      <c r="B20" s="2"/>
    </row>
    <row r="21" spans="1:23" x14ac:dyDescent="0.2">
      <c r="B21" s="2"/>
    </row>
    <row r="22" spans="1:23" x14ac:dyDescent="0.2">
      <c r="B22" s="2"/>
      <c r="I22" s="1" t="s">
        <v>4</v>
      </c>
      <c r="L22" s="1" t="s">
        <v>183</v>
      </c>
      <c r="M22" s="1" t="s">
        <v>64</v>
      </c>
      <c r="N22" s="1" t="s">
        <v>0</v>
      </c>
      <c r="O22" s="1" t="s">
        <v>5</v>
      </c>
      <c r="P22" s="1" t="s">
        <v>15</v>
      </c>
      <c r="Q22" s="1"/>
      <c r="R22" s="1" t="s">
        <v>6</v>
      </c>
      <c r="S22" s="1" t="s">
        <v>16</v>
      </c>
      <c r="T22" s="1"/>
      <c r="U22" s="1" t="s">
        <v>7</v>
      </c>
      <c r="V22" s="1" t="s">
        <v>17</v>
      </c>
      <c r="W22" s="1" t="s">
        <v>64</v>
      </c>
    </row>
    <row r="23" spans="1:23" x14ac:dyDescent="0.2">
      <c r="B23" s="2"/>
      <c r="I23" t="s">
        <v>3</v>
      </c>
    </row>
    <row r="24" spans="1:23" x14ac:dyDescent="0.2">
      <c r="A24" t="s">
        <v>68</v>
      </c>
      <c r="B24" s="6" t="s">
        <v>1</v>
      </c>
      <c r="C24" s="9"/>
      <c r="D24">
        <v>77547.777000000002</v>
      </c>
      <c r="E24" s="2">
        <f>AVERAGE(D24:D26)</f>
        <v>80326.811000000002</v>
      </c>
      <c r="F24">
        <f>STDEV(D24:D26)</f>
        <v>3301.0101942508477</v>
      </c>
      <c r="G24">
        <f>F24/SQRT(3)</f>
        <v>1905.8391242484258</v>
      </c>
      <c r="I24">
        <v>301</v>
      </c>
      <c r="J24">
        <f>TTEST(D27:D29,D33:D35,1,3)</f>
        <v>2.9538717113217108E-4</v>
      </c>
      <c r="L24">
        <f>J24</f>
        <v>2.9538717113217108E-4</v>
      </c>
      <c r="M24">
        <v>301</v>
      </c>
      <c r="N24">
        <v>1</v>
      </c>
      <c r="O24">
        <f>(N24/2)*0.05</f>
        <v>2.5000000000000001E-2</v>
      </c>
      <c r="P24" t="b">
        <f>IF((L24-O24)&lt;0,TRUE)</f>
        <v>1</v>
      </c>
      <c r="R24">
        <f>(N24/2)*0.01</f>
        <v>5.0000000000000001E-3</v>
      </c>
      <c r="S24" t="b">
        <f>IF((L24-R24)&lt;0,TRUE)</f>
        <v>1</v>
      </c>
      <c r="U24">
        <f>(N24/2)*0.001</f>
        <v>5.0000000000000001E-4</v>
      </c>
      <c r="V24" t="b">
        <f>IF((L24-U24)&lt;0,TRUE)</f>
        <v>1</v>
      </c>
      <c r="W24">
        <v>330</v>
      </c>
    </row>
    <row r="25" spans="1:23" x14ac:dyDescent="0.2">
      <c r="B25" s="10"/>
      <c r="C25" s="11"/>
      <c r="D25">
        <v>79457.036999999997</v>
      </c>
      <c r="I25">
        <v>290</v>
      </c>
      <c r="J25">
        <f>TTEST(D24:D26,D33:D35,1,3)</f>
        <v>5.4296265754132664E-4</v>
      </c>
      <c r="L25">
        <f>J26</f>
        <v>1.7837522903511201E-3</v>
      </c>
      <c r="M25">
        <v>330</v>
      </c>
      <c r="N25">
        <v>2</v>
      </c>
      <c r="O25">
        <f>(N25/2)*0.05</f>
        <v>0.05</v>
      </c>
      <c r="P25" t="b">
        <f>IF((L25-O25)&lt;0,TRUE)</f>
        <v>1</v>
      </c>
      <c r="R25">
        <f>(N25/2)*0.01</f>
        <v>0.01</v>
      </c>
      <c r="S25" t="b">
        <f>IF((L25-R25)&lt;0,TRUE)</f>
        <v>1</v>
      </c>
      <c r="U25">
        <f>(N25/2)*0.001</f>
        <v>1E-3</v>
      </c>
      <c r="V25" t="b">
        <f>IF((L25-U25)&lt;0,TRUE)</f>
        <v>0</v>
      </c>
      <c r="W25">
        <v>301</v>
      </c>
    </row>
    <row r="26" spans="1:23" x14ac:dyDescent="0.2">
      <c r="B26" s="12"/>
      <c r="C26" s="13"/>
      <c r="D26">
        <v>83975.619000000006</v>
      </c>
      <c r="I26">
        <v>330</v>
      </c>
      <c r="J26">
        <f>TTEST(D30:D32,D33:D35,1,3)</f>
        <v>1.7837522903511201E-3</v>
      </c>
    </row>
    <row r="27" spans="1:23" x14ac:dyDescent="0.2">
      <c r="A27" s="7" t="s">
        <v>67</v>
      </c>
      <c r="B27" s="6" t="s">
        <v>2</v>
      </c>
      <c r="C27" s="9"/>
      <c r="D27">
        <v>86298.551999999996</v>
      </c>
      <c r="E27" s="2">
        <f>AVERAGE(D27:D29)</f>
        <v>89215.476999999999</v>
      </c>
      <c r="F27">
        <f>STDEV(D27:D29)</f>
        <v>3156.9147788416822</v>
      </c>
      <c r="G27">
        <f>F27/SQRT(3)</f>
        <v>1822.6455973729533</v>
      </c>
    </row>
    <row r="28" spans="1:23" x14ac:dyDescent="0.2">
      <c r="B28" s="10"/>
      <c r="C28" s="11"/>
      <c r="D28">
        <v>88780.59</v>
      </c>
    </row>
    <row r="29" spans="1:23" x14ac:dyDescent="0.2">
      <c r="B29" s="12"/>
      <c r="C29" s="13"/>
      <c r="D29">
        <v>92567.289000000004</v>
      </c>
    </row>
    <row r="30" spans="1:23" x14ac:dyDescent="0.2">
      <c r="A30" t="s">
        <v>65</v>
      </c>
      <c r="B30" s="6">
        <v>330</v>
      </c>
      <c r="C30" s="9"/>
      <c r="D30">
        <v>94794.759000000005</v>
      </c>
      <c r="E30" s="2">
        <f>AVERAGE(D30:D32)</f>
        <v>95547.856000000014</v>
      </c>
      <c r="F30">
        <f>STDEV(D30:D32)</f>
        <v>6381.7039961413902</v>
      </c>
      <c r="G30">
        <f>F30/SQRT(3)</f>
        <v>3684.4785200607425</v>
      </c>
    </row>
    <row r="31" spans="1:23" x14ac:dyDescent="0.2">
      <c r="A31" s="39"/>
      <c r="B31" s="10"/>
      <c r="C31" s="11"/>
      <c r="D31">
        <v>102272.694</v>
      </c>
    </row>
    <row r="32" spans="1:23" x14ac:dyDescent="0.2">
      <c r="A32" s="39"/>
      <c r="B32" s="12"/>
      <c r="C32" s="13"/>
      <c r="D32">
        <v>89576.115000000005</v>
      </c>
      <c r="J32" s="17"/>
      <c r="K32" s="17"/>
      <c r="L32" s="17"/>
    </row>
    <row r="33" spans="1:12" x14ac:dyDescent="0.2">
      <c r="A33" t="s">
        <v>66</v>
      </c>
      <c r="B33" s="6">
        <v>331</v>
      </c>
      <c r="C33" s="9"/>
      <c r="D33">
        <v>39489.860999999997</v>
      </c>
      <c r="E33" s="2">
        <f>AVERAGE(D33:D35)</f>
        <v>38482.195999999996</v>
      </c>
      <c r="F33">
        <f>STDEV(D33:D35)</f>
        <v>913.61927690422351</v>
      </c>
      <c r="G33">
        <f>F33/SQRT(3)</f>
        <v>527.47833545748472</v>
      </c>
      <c r="J33" s="16"/>
      <c r="K33" s="16"/>
      <c r="L33" s="16"/>
    </row>
    <row r="34" spans="1:12" x14ac:dyDescent="0.2">
      <c r="B34" s="10"/>
      <c r="C34" s="11"/>
      <c r="D34">
        <v>37707.885000000002</v>
      </c>
      <c r="J34" s="16"/>
      <c r="K34" s="16"/>
      <c r="L34" s="16"/>
    </row>
    <row r="35" spans="1:12" x14ac:dyDescent="0.2">
      <c r="B35" s="14"/>
      <c r="C35" s="15"/>
      <c r="D35">
        <v>38248.841999999997</v>
      </c>
      <c r="J35" s="16"/>
      <c r="K35" s="16"/>
      <c r="L35" s="16"/>
    </row>
    <row r="36" spans="1:12" x14ac:dyDescent="0.2">
      <c r="A36" t="s">
        <v>192</v>
      </c>
      <c r="D36">
        <v>108732.357</v>
      </c>
      <c r="E36">
        <f>AVERAGE(D36:D38)</f>
        <v>129267.50900000001</v>
      </c>
      <c r="F36">
        <f>STDEV(D36:D38)</f>
        <v>18743.010202786467</v>
      </c>
      <c r="G36">
        <f>F36/SQRT(3)</f>
        <v>10821.28198600267</v>
      </c>
    </row>
    <row r="37" spans="1:12" x14ac:dyDescent="0.2">
      <c r="D37">
        <v>133616.37899999999</v>
      </c>
    </row>
    <row r="38" spans="1:12" x14ac:dyDescent="0.2">
      <c r="D38">
        <v>145453.791</v>
      </c>
    </row>
    <row r="39" spans="1:12" x14ac:dyDescent="0.2">
      <c r="A39" t="s">
        <v>145</v>
      </c>
      <c r="D39">
        <v>12505.653</v>
      </c>
      <c r="E39">
        <f>AVERAGE(D39:D41)</f>
        <v>12473.832</v>
      </c>
      <c r="F39">
        <f>STDEV(D39:D41)</f>
        <v>525.76920715557355</v>
      </c>
      <c r="G39">
        <f>F39/SQRT(3)</f>
        <v>303.55299328288652</v>
      </c>
    </row>
    <row r="40" spans="1:12" x14ac:dyDescent="0.2">
      <c r="D40">
        <v>11932.875</v>
      </c>
    </row>
    <row r="41" spans="1:12" x14ac:dyDescent="0.2">
      <c r="D41">
        <v>12982.968000000001</v>
      </c>
      <c r="E41">
        <f>E39+G39</f>
        <v>12777.384993282887</v>
      </c>
    </row>
    <row r="42" spans="1:12" x14ac:dyDescent="0.2">
      <c r="E42">
        <f>E39-G39</f>
        <v>12170.279006717114</v>
      </c>
    </row>
  </sheetData>
  <sortState xmlns:xlrd2="http://schemas.microsoft.com/office/spreadsheetml/2017/richdata2" ref="L4:M6">
    <sortCondition ref="L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6D86-8E5C-7B4F-AB57-B9C492DAC5C0}">
  <dimension ref="A1:Z45"/>
  <sheetViews>
    <sheetView topLeftCell="G1" workbookViewId="0">
      <selection activeCell="Y14" sqref="Y14"/>
    </sheetView>
  </sheetViews>
  <sheetFormatPr baseColWidth="10" defaultRowHeight="16" x14ac:dyDescent="0.2"/>
  <cols>
    <col min="2" max="2" width="39" customWidth="1"/>
    <col min="7" max="7" width="12.1640625" bestFit="1" customWidth="1"/>
  </cols>
  <sheetData>
    <row r="1" spans="2:26" x14ac:dyDescent="0.2">
      <c r="B1" s="1" t="s">
        <v>63</v>
      </c>
      <c r="C1" s="1" t="s">
        <v>64</v>
      </c>
      <c r="D1" s="1"/>
      <c r="E1" s="1" t="s">
        <v>62</v>
      </c>
      <c r="F1" s="1" t="s">
        <v>78</v>
      </c>
      <c r="G1" s="1" t="s">
        <v>80</v>
      </c>
      <c r="H1" s="1" t="s">
        <v>79</v>
      </c>
      <c r="J1" s="1" t="s">
        <v>87</v>
      </c>
      <c r="K1" s="1" t="s">
        <v>146</v>
      </c>
      <c r="O1" s="114" t="s">
        <v>183</v>
      </c>
      <c r="P1" s="1" t="s">
        <v>64</v>
      </c>
      <c r="Q1" s="1" t="s">
        <v>0</v>
      </c>
      <c r="R1" s="1" t="s">
        <v>90</v>
      </c>
      <c r="S1" s="1" t="s">
        <v>15</v>
      </c>
      <c r="U1" s="1" t="s">
        <v>6</v>
      </c>
      <c r="V1" s="1" t="s">
        <v>16</v>
      </c>
      <c r="W1" s="1"/>
      <c r="X1" s="1" t="s">
        <v>7</v>
      </c>
      <c r="Y1" s="1" t="s">
        <v>17</v>
      </c>
      <c r="Z1" s="1" t="s">
        <v>64</v>
      </c>
    </row>
    <row r="2" spans="2:26" x14ac:dyDescent="0.2">
      <c r="B2" t="s">
        <v>81</v>
      </c>
      <c r="C2" s="143">
        <v>341</v>
      </c>
      <c r="D2" s="144"/>
      <c r="E2">
        <v>125080.50016875</v>
      </c>
      <c r="F2">
        <f>AVERAGE(E2:E4)</f>
        <v>114515.93938750001</v>
      </c>
      <c r="G2">
        <f>STDEV(E2:E4)</f>
        <v>21382.838181508261</v>
      </c>
      <c r="H2">
        <f>G2/SQRT(3)</f>
        <v>12345.387380132002</v>
      </c>
    </row>
    <row r="3" spans="2:26" x14ac:dyDescent="0.2">
      <c r="C3" s="145"/>
      <c r="D3" s="146"/>
      <c r="E3" s="30">
        <v>128560.28080000001</v>
      </c>
    </row>
    <row r="4" spans="2:26" x14ac:dyDescent="0.2">
      <c r="C4" s="147"/>
      <c r="D4" s="148"/>
      <c r="E4">
        <v>89907.037193750002</v>
      </c>
    </row>
    <row r="5" spans="2:26" x14ac:dyDescent="0.2">
      <c r="B5" t="s">
        <v>82</v>
      </c>
      <c r="C5" s="143">
        <v>342</v>
      </c>
      <c r="D5" s="144"/>
      <c r="E5">
        <v>118316.9134875</v>
      </c>
      <c r="F5">
        <f>AVERAGE(E5:E7)</f>
        <v>117099.58219166666</v>
      </c>
      <c r="G5">
        <f>STDEV(E5:E7)</f>
        <v>4537.915064208888</v>
      </c>
      <c r="H5">
        <f>G5/SQRT(3)</f>
        <v>2619.9664838806593</v>
      </c>
    </row>
    <row r="6" spans="2:26" x14ac:dyDescent="0.2">
      <c r="C6" s="145"/>
      <c r="D6" s="146"/>
      <c r="E6">
        <v>120904.67361874999</v>
      </c>
    </row>
    <row r="7" spans="2:26" x14ac:dyDescent="0.2">
      <c r="C7" s="147"/>
      <c r="D7" s="148"/>
      <c r="E7">
        <v>112077.15946875</v>
      </c>
    </row>
    <row r="8" spans="2:26" x14ac:dyDescent="0.2">
      <c r="B8" t="s">
        <v>83</v>
      </c>
      <c r="C8" s="143">
        <v>344</v>
      </c>
      <c r="D8" s="144"/>
      <c r="E8">
        <v>90037.283175000004</v>
      </c>
      <c r="F8">
        <f>AVERAGE(E8:E10)</f>
        <v>98281.731012500008</v>
      </c>
      <c r="G8">
        <f>STDEV(E8:E10)</f>
        <v>8805.4896440705743</v>
      </c>
      <c r="H8">
        <f>G8/SQRT(3)</f>
        <v>5083.8518163506087</v>
      </c>
      <c r="S8" s="31"/>
    </row>
    <row r="9" spans="2:26" x14ac:dyDescent="0.2">
      <c r="C9" s="145"/>
      <c r="D9" s="146"/>
      <c r="E9">
        <v>107557.44479375001</v>
      </c>
      <c r="J9" t="s">
        <v>89</v>
      </c>
    </row>
    <row r="10" spans="2:26" x14ac:dyDescent="0.2">
      <c r="C10" s="147"/>
      <c r="D10" s="148"/>
      <c r="E10">
        <v>97250.465068749996</v>
      </c>
      <c r="J10">
        <v>341</v>
      </c>
      <c r="K10">
        <f>TTEST(E2:E4,E11:E13,1,3)</f>
        <v>7.9865285539457796E-3</v>
      </c>
      <c r="O10" s="114" t="s">
        <v>183</v>
      </c>
      <c r="P10" s="1" t="s">
        <v>64</v>
      </c>
      <c r="Q10" s="1" t="s">
        <v>0</v>
      </c>
      <c r="R10" s="1" t="s">
        <v>90</v>
      </c>
      <c r="S10" s="1" t="s">
        <v>15</v>
      </c>
      <c r="U10" s="1" t="s">
        <v>6</v>
      </c>
      <c r="V10" s="1" t="s">
        <v>16</v>
      </c>
      <c r="W10" s="1"/>
      <c r="X10" s="1" t="s">
        <v>7</v>
      </c>
      <c r="Y10" s="1" t="s">
        <v>17</v>
      </c>
      <c r="Z10" s="1" t="s">
        <v>64</v>
      </c>
    </row>
    <row r="11" spans="2:26" x14ac:dyDescent="0.2">
      <c r="B11" t="s">
        <v>84</v>
      </c>
      <c r="C11" s="143">
        <v>345</v>
      </c>
      <c r="D11" s="144"/>
      <c r="E11">
        <v>23482.926293750003</v>
      </c>
      <c r="F11">
        <f>AVERAGE(E11:E13)</f>
        <v>20749.604516666666</v>
      </c>
      <c r="G11">
        <f>STDEV(E11:E13)</f>
        <v>2367.7601251512765</v>
      </c>
      <c r="H11">
        <f>G11/SQRT(3)</f>
        <v>1367.0269456325516</v>
      </c>
      <c r="J11">
        <v>342</v>
      </c>
      <c r="K11">
        <f>TTEST(E11:E13,E5:E7,1,3)</f>
        <v>3.0596586767519172E-5</v>
      </c>
    </row>
    <row r="12" spans="2:26" x14ac:dyDescent="0.2">
      <c r="C12" s="145"/>
      <c r="D12" s="146"/>
      <c r="E12">
        <v>19328.152593749997</v>
      </c>
      <c r="J12">
        <v>344</v>
      </c>
      <c r="K12">
        <f>TTEST(E11:E13,E8:E10,1,3)</f>
        <v>1.2876012145471639E-3</v>
      </c>
      <c r="O12">
        <v>3.0596586767519172E-5</v>
      </c>
      <c r="P12">
        <v>342</v>
      </c>
      <c r="Q12">
        <v>1</v>
      </c>
      <c r="R12">
        <f>(Q12/2)*0.05</f>
        <v>2.5000000000000001E-2</v>
      </c>
      <c r="S12" t="b">
        <f>IF(O12-R12&lt;0,TRUE)</f>
        <v>1</v>
      </c>
      <c r="U12">
        <f>(Q12/2)*0.01</f>
        <v>5.0000000000000001E-3</v>
      </c>
      <c r="V12" t="b">
        <f>IF(O12-R12&lt;0,TRUE)</f>
        <v>1</v>
      </c>
      <c r="X12">
        <f>(Q12/2)*0.001</f>
        <v>5.0000000000000001E-4</v>
      </c>
      <c r="Y12" t="b">
        <f>IF(O12-X12&lt;0,TRUE)</f>
        <v>1</v>
      </c>
      <c r="Z12">
        <v>342</v>
      </c>
    </row>
    <row r="13" spans="2:26" x14ac:dyDescent="0.2">
      <c r="C13" s="147"/>
      <c r="D13" s="148"/>
      <c r="E13">
        <v>19437.734662499999</v>
      </c>
      <c r="O13">
        <v>1.2876012145471639E-3</v>
      </c>
      <c r="P13">
        <v>344</v>
      </c>
      <c r="Q13">
        <v>2</v>
      </c>
      <c r="R13">
        <f>(Q13/2)*0.05</f>
        <v>0.05</v>
      </c>
      <c r="S13" t="b">
        <f t="shared" ref="S13" si="0">IF(O13-R13&lt;0,TRUE)</f>
        <v>1</v>
      </c>
      <c r="U13">
        <f>(Q13/2)*0.01</f>
        <v>0.01</v>
      </c>
      <c r="V13" t="b">
        <f t="shared" ref="V13:V14" si="1">IF(O13-R13&lt;0,TRUE)</f>
        <v>1</v>
      </c>
      <c r="X13">
        <f>(Q13/2)*0.001</f>
        <v>1E-3</v>
      </c>
      <c r="Y13" t="b">
        <f t="shared" ref="Y13" si="2">IF(O13-X13&lt;0,TRUE)</f>
        <v>0</v>
      </c>
      <c r="Z13">
        <v>344</v>
      </c>
    </row>
    <row r="14" spans="2:26" x14ac:dyDescent="0.2">
      <c r="C14" s="143"/>
      <c r="D14" s="144"/>
    </row>
    <row r="15" spans="2:26" x14ac:dyDescent="0.2">
      <c r="C15" s="145"/>
      <c r="D15" s="146"/>
    </row>
    <row r="16" spans="2:26" x14ac:dyDescent="0.2">
      <c r="C16" s="147"/>
      <c r="D16" s="148"/>
    </row>
    <row r="17" spans="1:26" x14ac:dyDescent="0.2">
      <c r="C17" s="149"/>
      <c r="D17" s="150"/>
    </row>
    <row r="18" spans="1:26" x14ac:dyDescent="0.2">
      <c r="C18" s="151"/>
      <c r="D18" s="152"/>
    </row>
    <row r="19" spans="1:26" x14ac:dyDescent="0.2">
      <c r="C19" s="153"/>
      <c r="D19" s="154"/>
    </row>
    <row r="22" spans="1:26" x14ac:dyDescent="0.2">
      <c r="A22" s="2"/>
    </row>
    <row r="23" spans="1:26" x14ac:dyDescent="0.2">
      <c r="A23" s="2"/>
      <c r="C23" s="8"/>
    </row>
    <row r="24" spans="1:26" x14ac:dyDescent="0.2">
      <c r="A24" s="2"/>
    </row>
    <row r="25" spans="1:26" x14ac:dyDescent="0.2">
      <c r="A25" s="2"/>
      <c r="B25" t="s">
        <v>81</v>
      </c>
      <c r="C25" s="143">
        <v>341</v>
      </c>
      <c r="D25" s="144"/>
      <c r="E25">
        <v>91549.017000000007</v>
      </c>
      <c r="F25">
        <f>AVERAGE(E25:E27)</f>
        <v>84590.825000000012</v>
      </c>
      <c r="G25">
        <f>STDEV(E25:E27)</f>
        <v>6240.676022218192</v>
      </c>
      <c r="H25">
        <f>G25/SQRT(3)</f>
        <v>3603.0559813529162</v>
      </c>
      <c r="J25" t="s">
        <v>88</v>
      </c>
    </row>
    <row r="26" spans="1:26" x14ac:dyDescent="0.2">
      <c r="A26" s="2"/>
      <c r="C26" s="145"/>
      <c r="D26" s="146"/>
      <c r="E26">
        <v>82734.600000000006</v>
      </c>
      <c r="J26">
        <v>341</v>
      </c>
      <c r="K26">
        <f>TTEST(E25:E27,E34:E36,1,3)</f>
        <v>6.4769130988421816E-4</v>
      </c>
    </row>
    <row r="27" spans="1:26" x14ac:dyDescent="0.2">
      <c r="A27" s="2"/>
      <c r="C27" s="147"/>
      <c r="D27" s="148"/>
      <c r="E27">
        <v>79488.857999999993</v>
      </c>
      <c r="J27">
        <v>344</v>
      </c>
      <c r="K27">
        <f>TTEST(E28:E30,E34:E36,1,3)</f>
        <v>4.1135432353434287E-3</v>
      </c>
      <c r="O27">
        <f>K28</f>
        <v>7.7261884067961488E-4</v>
      </c>
      <c r="P27">
        <v>355</v>
      </c>
      <c r="Q27">
        <v>1</v>
      </c>
      <c r="R27">
        <f>(Q27/2)*0.05</f>
        <v>2.5000000000000001E-2</v>
      </c>
      <c r="S27" t="b">
        <f t="shared" ref="S27:S28" si="3">IF(O27-R27&lt;0,TRUE)</f>
        <v>1</v>
      </c>
      <c r="U27">
        <f>(Q27/2)*0.01</f>
        <v>5.0000000000000001E-3</v>
      </c>
      <c r="V27" t="b">
        <f t="shared" ref="V27" si="4">IF(O27-U27&lt;0,TRUE)</f>
        <v>1</v>
      </c>
      <c r="X27">
        <f>(Q27/2)*0.001</f>
        <v>5.0000000000000001E-4</v>
      </c>
      <c r="Y27" t="b">
        <f t="shared" ref="Y27:Y28" si="5">IF(O27-X27&lt;0,TRUE)</f>
        <v>0</v>
      </c>
      <c r="Z27">
        <v>355</v>
      </c>
    </row>
    <row r="28" spans="1:26" x14ac:dyDescent="0.2">
      <c r="B28" t="s">
        <v>83</v>
      </c>
      <c r="C28" s="143">
        <v>344</v>
      </c>
      <c r="D28" s="144"/>
      <c r="E28">
        <v>59155.239000000001</v>
      </c>
      <c r="F28">
        <f>AVERAGE(E28:E30)</f>
        <v>65073.945</v>
      </c>
      <c r="G28">
        <f>STDEV(E28:E30)</f>
        <v>6812.0727247254154</v>
      </c>
      <c r="H28">
        <f>G28/SQRT(3)</f>
        <v>3932.952021359526</v>
      </c>
      <c r="J28">
        <v>355</v>
      </c>
      <c r="K28">
        <f>TTEST(E31:E33,E34:E36,1,3)</f>
        <v>7.7261884067961488E-4</v>
      </c>
      <c r="O28">
        <f>K27</f>
        <v>4.1135432353434287E-3</v>
      </c>
      <c r="P28">
        <v>344</v>
      </c>
      <c r="Q28">
        <v>2</v>
      </c>
      <c r="R28">
        <f>(Q28/2)*0.05</f>
        <v>0.05</v>
      </c>
      <c r="S28" t="b">
        <f t="shared" si="3"/>
        <v>1</v>
      </c>
      <c r="U28">
        <f>(Q28/2)*0.01</f>
        <v>0.01</v>
      </c>
      <c r="V28" t="b">
        <f>IF(O28-U28&lt;0,TRUE)</f>
        <v>1</v>
      </c>
      <c r="X28">
        <f>(Q28/2)*0.001</f>
        <v>1E-3</v>
      </c>
      <c r="Y28" t="b">
        <f t="shared" si="5"/>
        <v>0</v>
      </c>
      <c r="Z28">
        <v>344</v>
      </c>
    </row>
    <row r="29" spans="1:26" x14ac:dyDescent="0.2">
      <c r="C29" s="145"/>
      <c r="D29" s="146"/>
      <c r="E29">
        <v>63546.536999999997</v>
      </c>
    </row>
    <row r="30" spans="1:26" x14ac:dyDescent="0.2">
      <c r="C30" s="147"/>
      <c r="D30" s="148"/>
      <c r="E30">
        <v>72520.058999999994</v>
      </c>
    </row>
    <row r="31" spans="1:26" x14ac:dyDescent="0.2">
      <c r="B31" t="s">
        <v>86</v>
      </c>
      <c r="C31" s="143">
        <v>355</v>
      </c>
      <c r="D31" s="144"/>
      <c r="E31">
        <v>96926.766000000003</v>
      </c>
      <c r="F31">
        <f>AVERAGE(E31:E33)</f>
        <v>103778.88799999999</v>
      </c>
      <c r="G31">
        <f>STDEV(E31:E33)</f>
        <v>7860.5170025366006</v>
      </c>
      <c r="H31">
        <f>G31/SQRT(3)</f>
        <v>4538.2716073841366</v>
      </c>
    </row>
    <row r="32" spans="1:26" x14ac:dyDescent="0.2">
      <c r="C32" s="145"/>
      <c r="D32" s="146"/>
      <c r="E32">
        <v>112359.951</v>
      </c>
    </row>
    <row r="33" spans="2:8" x14ac:dyDescent="0.2">
      <c r="C33" s="147"/>
      <c r="D33" s="148"/>
      <c r="E33">
        <v>102049.947</v>
      </c>
    </row>
    <row r="34" spans="2:8" x14ac:dyDescent="0.2">
      <c r="B34" t="s">
        <v>85</v>
      </c>
      <c r="C34" s="149" t="s">
        <v>9</v>
      </c>
      <c r="D34" s="150"/>
      <c r="E34">
        <v>37485.137999999999</v>
      </c>
      <c r="F34">
        <f>AVERAGE(E34:E36)</f>
        <v>36222.904999999999</v>
      </c>
      <c r="G34">
        <f>STDEV(E34:E36)</f>
        <v>3199.6064288998095</v>
      </c>
      <c r="H34">
        <f>G34/SQRT(3)</f>
        <v>1847.2936330261623</v>
      </c>
    </row>
    <row r="35" spans="2:8" x14ac:dyDescent="0.2">
      <c r="C35" s="151"/>
      <c r="D35" s="152"/>
      <c r="E35">
        <v>32584.704000000002</v>
      </c>
    </row>
    <row r="36" spans="2:8" x14ac:dyDescent="0.2">
      <c r="C36" s="153"/>
      <c r="D36" s="154"/>
      <c r="E36">
        <v>38598.873</v>
      </c>
    </row>
    <row r="37" spans="2:8" x14ac:dyDescent="0.2">
      <c r="B37" t="s">
        <v>110</v>
      </c>
      <c r="C37" s="120">
        <v>285</v>
      </c>
      <c r="D37" s="120"/>
      <c r="E37">
        <v>108732.357</v>
      </c>
      <c r="F37">
        <f>AVERAGE(E37:E39)</f>
        <v>129267.50900000001</v>
      </c>
      <c r="G37">
        <f>STDEV(E37:E39)</f>
        <v>18743.010202786467</v>
      </c>
      <c r="H37">
        <f>G37/SQRT(3)</f>
        <v>10821.28198600267</v>
      </c>
    </row>
    <row r="38" spans="2:8" x14ac:dyDescent="0.2">
      <c r="C38" s="120"/>
      <c r="D38" s="120"/>
      <c r="E38">
        <v>133616.37899999999</v>
      </c>
    </row>
    <row r="39" spans="2:8" x14ac:dyDescent="0.2">
      <c r="C39" s="120"/>
      <c r="D39" s="120"/>
      <c r="E39">
        <v>145453.791</v>
      </c>
    </row>
    <row r="40" spans="2:8" x14ac:dyDescent="0.2">
      <c r="B40" t="s">
        <v>120</v>
      </c>
      <c r="C40" s="121" t="s">
        <v>109</v>
      </c>
      <c r="D40" s="121"/>
      <c r="E40">
        <v>12505.653</v>
      </c>
      <c r="F40">
        <f>AVERAGE(E40:E42)</f>
        <v>12473.832</v>
      </c>
      <c r="G40">
        <f>STDEV(E40:E42)</f>
        <v>525.76920715557355</v>
      </c>
      <c r="H40">
        <f>G40/SQRT(3)</f>
        <v>303.55299328288652</v>
      </c>
    </row>
    <row r="41" spans="2:8" x14ac:dyDescent="0.2">
      <c r="C41" s="121"/>
      <c r="D41" s="121"/>
      <c r="E41">
        <v>11932.875</v>
      </c>
    </row>
    <row r="42" spans="2:8" x14ac:dyDescent="0.2">
      <c r="C42" s="122"/>
      <c r="D42" s="122"/>
      <c r="E42">
        <v>12982.968000000001</v>
      </c>
    </row>
    <row r="44" spans="2:8" x14ac:dyDescent="0.2">
      <c r="F44">
        <f>F40-H40</f>
        <v>12170.279006717114</v>
      </c>
    </row>
    <row r="45" spans="2:8" x14ac:dyDescent="0.2">
      <c r="F45">
        <f>F40+H40</f>
        <v>12777.384993282887</v>
      </c>
    </row>
  </sheetData>
  <sortState xmlns:xlrd2="http://schemas.microsoft.com/office/spreadsheetml/2017/richdata2" ref="O12:P14">
    <sortCondition ref="O12"/>
  </sortState>
  <mergeCells count="12">
    <mergeCell ref="C17:D19"/>
    <mergeCell ref="C2:D4"/>
    <mergeCell ref="C5:D7"/>
    <mergeCell ref="C8:D10"/>
    <mergeCell ref="C11:D13"/>
    <mergeCell ref="C14:D16"/>
    <mergeCell ref="C37:D39"/>
    <mergeCell ref="C40:D42"/>
    <mergeCell ref="C25:D27"/>
    <mergeCell ref="C28:D30"/>
    <mergeCell ref="C31:D33"/>
    <mergeCell ref="C34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0916-46E8-2244-BB8A-9C0D27E846C9}">
  <dimension ref="A3:Z67"/>
  <sheetViews>
    <sheetView topLeftCell="A30" workbookViewId="0">
      <selection activeCell="I24" sqref="I24"/>
    </sheetView>
  </sheetViews>
  <sheetFormatPr baseColWidth="10" defaultRowHeight="16" x14ac:dyDescent="0.2"/>
  <cols>
    <col min="1" max="1" width="35.1640625" customWidth="1"/>
    <col min="11" max="11" width="12.1640625" bestFit="1" customWidth="1"/>
  </cols>
  <sheetData>
    <row r="3" spans="1:26" x14ac:dyDescent="0.2">
      <c r="A3" s="1"/>
      <c r="B3" s="1"/>
      <c r="C3" s="1"/>
      <c r="D3" s="1"/>
      <c r="E3" s="1"/>
      <c r="F3" s="1"/>
      <c r="G3" s="1"/>
      <c r="J3" s="1"/>
      <c r="K3" s="1"/>
      <c r="M3" s="114"/>
      <c r="N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B4" s="143"/>
      <c r="C4" s="144"/>
    </row>
    <row r="5" spans="1:26" x14ac:dyDescent="0.2">
      <c r="B5" s="145"/>
      <c r="C5" s="146"/>
      <c r="J5" s="38"/>
    </row>
    <row r="6" spans="1:26" x14ac:dyDescent="0.2">
      <c r="B6" s="147"/>
      <c r="C6" s="148"/>
    </row>
    <row r="7" spans="1:26" x14ac:dyDescent="0.2">
      <c r="B7" s="161"/>
      <c r="C7" s="162"/>
    </row>
    <row r="8" spans="1:26" x14ac:dyDescent="0.2">
      <c r="B8" s="163"/>
      <c r="C8" s="164"/>
      <c r="N8" s="38"/>
    </row>
    <row r="9" spans="1:26" x14ac:dyDescent="0.2">
      <c r="B9" s="165"/>
      <c r="C9" s="166"/>
    </row>
    <row r="10" spans="1:26" x14ac:dyDescent="0.2">
      <c r="A10" s="7"/>
      <c r="B10" s="167"/>
      <c r="C10" s="168"/>
    </row>
    <row r="11" spans="1:26" x14ac:dyDescent="0.2">
      <c r="B11" s="169"/>
      <c r="C11" s="170"/>
    </row>
    <row r="12" spans="1:26" x14ac:dyDescent="0.2">
      <c r="B12" s="171"/>
      <c r="C12" s="172"/>
    </row>
    <row r="13" spans="1:26" x14ac:dyDescent="0.2">
      <c r="A13" s="7"/>
      <c r="B13" s="161"/>
      <c r="C13" s="162"/>
      <c r="I13" s="7"/>
    </row>
    <row r="14" spans="1:26" x14ac:dyDescent="0.2">
      <c r="B14" s="163"/>
      <c r="C14" s="164"/>
    </row>
    <row r="15" spans="1:26" x14ac:dyDescent="0.2">
      <c r="B15" s="165"/>
      <c r="C15" s="166"/>
    </row>
    <row r="16" spans="1:26" x14ac:dyDescent="0.2">
      <c r="A16" s="7"/>
      <c r="B16" s="155"/>
      <c r="C16" s="156"/>
    </row>
    <row r="17" spans="1:3" x14ac:dyDescent="0.2">
      <c r="B17" s="157"/>
      <c r="C17" s="158"/>
    </row>
    <row r="18" spans="1:3" x14ac:dyDescent="0.2">
      <c r="B18" s="159"/>
      <c r="C18" s="160"/>
    </row>
    <row r="19" spans="1:3" x14ac:dyDescent="0.2">
      <c r="A19" s="7"/>
      <c r="B19" s="155"/>
      <c r="C19" s="156"/>
    </row>
    <row r="20" spans="1:3" x14ac:dyDescent="0.2">
      <c r="B20" s="157"/>
      <c r="C20" s="158"/>
    </row>
    <row r="21" spans="1:3" x14ac:dyDescent="0.2">
      <c r="B21" s="159"/>
      <c r="C21" s="160"/>
    </row>
    <row r="22" spans="1:3" x14ac:dyDescent="0.2">
      <c r="A22" s="7"/>
      <c r="B22" s="155"/>
      <c r="C22" s="156"/>
    </row>
    <row r="23" spans="1:3" x14ac:dyDescent="0.2">
      <c r="B23" s="157"/>
      <c r="C23" s="158"/>
    </row>
    <row r="24" spans="1:3" x14ac:dyDescent="0.2">
      <c r="B24" s="159"/>
      <c r="C24" s="160"/>
    </row>
    <row r="25" spans="1:3" x14ac:dyDescent="0.2">
      <c r="A25" s="7"/>
      <c r="B25" s="155"/>
      <c r="C25" s="156"/>
    </row>
    <row r="26" spans="1:3" x14ac:dyDescent="0.2">
      <c r="B26" s="157"/>
      <c r="C26" s="158"/>
    </row>
    <row r="27" spans="1:3" x14ac:dyDescent="0.2">
      <c r="B27" s="159"/>
      <c r="C27" s="160"/>
    </row>
    <row r="28" spans="1:3" x14ac:dyDescent="0.2">
      <c r="B28" s="125"/>
      <c r="C28" s="126"/>
    </row>
    <row r="29" spans="1:3" x14ac:dyDescent="0.2">
      <c r="B29" s="127"/>
      <c r="C29" s="128"/>
    </row>
    <row r="30" spans="1:3" x14ac:dyDescent="0.2">
      <c r="B30" s="129"/>
      <c r="C30" s="130"/>
    </row>
    <row r="31" spans="1:3" x14ac:dyDescent="0.2">
      <c r="B31" s="125"/>
      <c r="C31" s="126"/>
    </row>
    <row r="32" spans="1:3" x14ac:dyDescent="0.2">
      <c r="B32" s="127"/>
      <c r="C32" s="128"/>
    </row>
    <row r="33" spans="1:11" x14ac:dyDescent="0.2">
      <c r="B33" s="129"/>
      <c r="C33" s="130"/>
    </row>
    <row r="34" spans="1:11" x14ac:dyDescent="0.2">
      <c r="J34" t="s">
        <v>243</v>
      </c>
      <c r="K34" t="s">
        <v>244</v>
      </c>
    </row>
    <row r="35" spans="1:11" x14ac:dyDescent="0.2">
      <c r="K35">
        <f>TTEST(D44:D46,D47:D49,1,3)</f>
        <v>1.0123568887511705E-4</v>
      </c>
    </row>
    <row r="38" spans="1:11" x14ac:dyDescent="0.2">
      <c r="B38" t="s">
        <v>221</v>
      </c>
      <c r="D38">
        <v>12075.607</v>
      </c>
      <c r="E38">
        <f>AVERAGE(D38:D40)</f>
        <v>11571.142999999998</v>
      </c>
      <c r="F38">
        <f>STDEV(D38:D40)</f>
        <v>476.07745981930333</v>
      </c>
      <c r="G38">
        <f>F38/(SQRT(3))</f>
        <v>274.86344958178802</v>
      </c>
      <c r="I38">
        <f>E38+G38</f>
        <v>11846.006449581786</v>
      </c>
    </row>
    <row r="39" spans="1:11" x14ac:dyDescent="0.2">
      <c r="B39" t="s">
        <v>221</v>
      </c>
      <c r="D39">
        <v>11508.084999999999</v>
      </c>
      <c r="I39">
        <f>E38-G38</f>
        <v>11296.27955041821</v>
      </c>
    </row>
    <row r="40" spans="1:11" x14ac:dyDescent="0.2">
      <c r="B40" t="s">
        <v>221</v>
      </c>
      <c r="D40">
        <v>11129.736999999999</v>
      </c>
    </row>
    <row r="41" spans="1:11" x14ac:dyDescent="0.2">
      <c r="B41" t="s">
        <v>193</v>
      </c>
      <c r="C41" s="7"/>
      <c r="D41" s="7">
        <v>116342.01</v>
      </c>
      <c r="E41">
        <f>AVERAGE(D41:D43)</f>
        <v>119064.01366666665</v>
      </c>
      <c r="F41">
        <f>STDEV(D41:D43)</f>
        <v>2358.6417611660213</v>
      </c>
      <c r="G41">
        <f>F41/(SQRT(3))</f>
        <v>1361.7624557310955</v>
      </c>
    </row>
    <row r="42" spans="1:11" x14ac:dyDescent="0.2">
      <c r="B42" t="s">
        <v>193</v>
      </c>
      <c r="C42" s="7"/>
      <c r="D42" s="7">
        <v>120346.193</v>
      </c>
    </row>
    <row r="43" spans="1:11" x14ac:dyDescent="0.2">
      <c r="B43" t="s">
        <v>193</v>
      </c>
      <c r="C43" s="116"/>
      <c r="D43" s="7">
        <v>120503.838</v>
      </c>
    </row>
    <row r="44" spans="1:11" x14ac:dyDescent="0.2">
      <c r="A44" t="s">
        <v>97</v>
      </c>
      <c r="B44" t="s">
        <v>14</v>
      </c>
      <c r="D44">
        <v>21351.891</v>
      </c>
      <c r="E44">
        <f>AVERAGE(D44:D46)</f>
        <v>21256.428</v>
      </c>
      <c r="F44">
        <f>STDEV(D44:D46)</f>
        <v>1958.7369959616817</v>
      </c>
      <c r="G44">
        <f>F44/(SQRT(3))</f>
        <v>1130.877331890156</v>
      </c>
    </row>
    <row r="45" spans="1:11" x14ac:dyDescent="0.2">
      <c r="B45" t="s">
        <v>14</v>
      </c>
      <c r="D45">
        <v>19251.705000000002</v>
      </c>
    </row>
    <row r="46" spans="1:11" x14ac:dyDescent="0.2">
      <c r="B46" t="s">
        <v>14</v>
      </c>
      <c r="D46">
        <v>23165.687999999998</v>
      </c>
    </row>
    <row r="47" spans="1:11" x14ac:dyDescent="0.2">
      <c r="A47" t="s">
        <v>98</v>
      </c>
      <c r="B47" t="s">
        <v>240</v>
      </c>
      <c r="D47">
        <v>45854.061000000002</v>
      </c>
      <c r="E47">
        <f>AVERAGE(D47:D49)</f>
        <v>45334.317999999999</v>
      </c>
      <c r="F47">
        <f>STDEV(D47:D49)</f>
        <v>1186.5151589158047</v>
      </c>
      <c r="G47">
        <f>F47/(SQRT(3))</f>
        <v>685.03484639761143</v>
      </c>
    </row>
    <row r="48" spans="1:11" x14ac:dyDescent="0.2">
      <c r="B48" t="s">
        <v>240</v>
      </c>
      <c r="D48">
        <v>46172.271000000001</v>
      </c>
    </row>
    <row r="49" spans="1:7" x14ac:dyDescent="0.2">
      <c r="B49" t="s">
        <v>240</v>
      </c>
      <c r="D49">
        <v>43976.622000000003</v>
      </c>
    </row>
    <row r="50" spans="1:7" x14ac:dyDescent="0.2">
      <c r="A50" s="7" t="s">
        <v>99</v>
      </c>
      <c r="B50" t="s">
        <v>241</v>
      </c>
      <c r="D50">
        <v>45153.999000000003</v>
      </c>
      <c r="E50">
        <f>AVERAGE(D50:D52)</f>
        <v>44867.610000000008</v>
      </c>
      <c r="F50">
        <f>STDEV(D50:D52)</f>
        <v>552.07371640117105</v>
      </c>
      <c r="G50">
        <f>F50/(SQRT(3))</f>
        <v>318.73990877673322</v>
      </c>
    </row>
    <row r="51" spans="1:7" x14ac:dyDescent="0.2">
      <c r="B51" t="s">
        <v>241</v>
      </c>
      <c r="D51">
        <v>44231.19</v>
      </c>
    </row>
    <row r="52" spans="1:7" x14ac:dyDescent="0.2">
      <c r="B52" t="s">
        <v>241</v>
      </c>
      <c r="D52">
        <v>45217.641000000003</v>
      </c>
    </row>
    <row r="53" spans="1:7" x14ac:dyDescent="0.2">
      <c r="A53" s="7" t="s">
        <v>100</v>
      </c>
      <c r="B53" t="s">
        <v>92</v>
      </c>
      <c r="D53">
        <v>50690.853000000003</v>
      </c>
      <c r="E53">
        <f>AVERAGE(D53:D55)</f>
        <v>52875.894999999997</v>
      </c>
      <c r="F53">
        <f>STDEV(D53:D55)</f>
        <v>3729.6239221353117</v>
      </c>
      <c r="G53">
        <f>F53/(SQRT(3))</f>
        <v>2153.2993754208901</v>
      </c>
    </row>
    <row r="54" spans="1:7" x14ac:dyDescent="0.2">
      <c r="B54" t="s">
        <v>92</v>
      </c>
      <c r="D54">
        <v>57182.337</v>
      </c>
    </row>
    <row r="55" spans="1:7" x14ac:dyDescent="0.2">
      <c r="B55" t="s">
        <v>92</v>
      </c>
      <c r="D55">
        <v>50754.495000000003</v>
      </c>
    </row>
    <row r="56" spans="1:7" x14ac:dyDescent="0.2">
      <c r="A56" s="7" t="s">
        <v>101</v>
      </c>
      <c r="B56" t="s">
        <v>93</v>
      </c>
      <c r="D56">
        <v>49195.266000000003</v>
      </c>
      <c r="E56">
        <f>AVERAGE(D56:D58)</f>
        <v>50086.254000000008</v>
      </c>
      <c r="F56">
        <f>STDEV(D56:D58)</f>
        <v>777.50105882693174</v>
      </c>
      <c r="G56">
        <f>F56/(SQRT(3))</f>
        <v>448.89044560894814</v>
      </c>
    </row>
    <row r="57" spans="1:7" x14ac:dyDescent="0.2">
      <c r="B57" t="s">
        <v>93</v>
      </c>
      <c r="D57">
        <v>50627.211000000003</v>
      </c>
    </row>
    <row r="58" spans="1:7" x14ac:dyDescent="0.2">
      <c r="B58" t="s">
        <v>93</v>
      </c>
      <c r="D58">
        <v>50436.285000000003</v>
      </c>
    </row>
    <row r="59" spans="1:7" x14ac:dyDescent="0.2">
      <c r="A59" s="7" t="s">
        <v>102</v>
      </c>
      <c r="B59" t="s">
        <v>94</v>
      </c>
      <c r="D59">
        <v>44740.326000000001</v>
      </c>
      <c r="E59">
        <f>AVERAGE(D59:D61)</f>
        <v>44284.224999999999</v>
      </c>
      <c r="F59">
        <f>STDEV(D59:D61)</f>
        <v>3981.3569133099604</v>
      </c>
      <c r="G59">
        <f>F59/(SQRT(3))</f>
        <v>2298.6374856394832</v>
      </c>
    </row>
    <row r="60" spans="1:7" x14ac:dyDescent="0.2">
      <c r="B60" t="s">
        <v>94</v>
      </c>
      <c r="D60">
        <v>40094.46</v>
      </c>
    </row>
    <row r="61" spans="1:7" x14ac:dyDescent="0.2">
      <c r="B61" t="s">
        <v>94</v>
      </c>
      <c r="D61">
        <v>48017.889000000003</v>
      </c>
    </row>
    <row r="62" spans="1:7" x14ac:dyDescent="0.2">
      <c r="A62" s="7" t="s">
        <v>103</v>
      </c>
      <c r="B62" t="s">
        <v>95</v>
      </c>
      <c r="D62">
        <v>57277.8</v>
      </c>
      <c r="E62">
        <f>AVERAGE(D62:D64)</f>
        <v>56980.804000000004</v>
      </c>
      <c r="F62">
        <f>STDEV(D62:D64)</f>
        <v>775.76265294289442</v>
      </c>
      <c r="G62">
        <f>F62/(SQRT(3))</f>
        <v>447.88677650383835</v>
      </c>
    </row>
    <row r="63" spans="1:7" x14ac:dyDescent="0.2">
      <c r="B63" t="s">
        <v>95</v>
      </c>
      <c r="D63">
        <v>57564.188999999998</v>
      </c>
    </row>
    <row r="64" spans="1:7" x14ac:dyDescent="0.2">
      <c r="B64" t="s">
        <v>95</v>
      </c>
      <c r="D64">
        <v>56100.423000000003</v>
      </c>
    </row>
    <row r="65" spans="1:7" x14ac:dyDescent="0.2">
      <c r="A65" s="7" t="s">
        <v>104</v>
      </c>
      <c r="B65" t="s">
        <v>96</v>
      </c>
      <c r="D65">
        <v>50563.569000000003</v>
      </c>
      <c r="E65">
        <f>AVERAGE(D65:D67)</f>
        <v>47996.674999999996</v>
      </c>
      <c r="F65">
        <f>STDEV(D65:D67)</f>
        <v>2321.2614328222503</v>
      </c>
      <c r="G65">
        <f>F65/(SQRT(3))</f>
        <v>1340.1809130994227</v>
      </c>
    </row>
    <row r="66" spans="1:7" x14ac:dyDescent="0.2">
      <c r="B66" t="s">
        <v>96</v>
      </c>
      <c r="D66">
        <v>47381.468999999997</v>
      </c>
    </row>
    <row r="67" spans="1:7" x14ac:dyDescent="0.2">
      <c r="B67" t="s">
        <v>96</v>
      </c>
      <c r="D67">
        <v>46044.987000000001</v>
      </c>
    </row>
  </sheetData>
  <sortState xmlns:xlrd2="http://schemas.microsoft.com/office/spreadsheetml/2017/richdata2" ref="M5:N12">
    <sortCondition ref="M5"/>
  </sortState>
  <mergeCells count="10">
    <mergeCell ref="B22:C24"/>
    <mergeCell ref="B25:C27"/>
    <mergeCell ref="B28:C30"/>
    <mergeCell ref="B31:C33"/>
    <mergeCell ref="B4:C6"/>
    <mergeCell ref="B7:C9"/>
    <mergeCell ref="B10:C12"/>
    <mergeCell ref="B13:C15"/>
    <mergeCell ref="B16:C18"/>
    <mergeCell ref="B19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C6A7-A9FB-624E-92C5-9E691D902418}">
  <dimension ref="A3:L39"/>
  <sheetViews>
    <sheetView workbookViewId="0">
      <selection activeCell="G16" sqref="G16"/>
    </sheetView>
  </sheetViews>
  <sheetFormatPr baseColWidth="10" defaultRowHeight="16" x14ac:dyDescent="0.2"/>
  <cols>
    <col min="3" max="3" width="32.1640625" customWidth="1"/>
    <col min="7" max="7" width="27.6640625" customWidth="1"/>
    <col min="16" max="16" width="12.1640625" bestFit="1" customWidth="1"/>
  </cols>
  <sheetData>
    <row r="3" spans="1:12" x14ac:dyDescent="0.2">
      <c r="E3" t="s">
        <v>239</v>
      </c>
      <c r="I3" t="s">
        <v>209</v>
      </c>
    </row>
    <row r="4" spans="1:12" x14ac:dyDescent="0.2">
      <c r="A4" t="s">
        <v>231</v>
      </c>
      <c r="B4">
        <v>1424</v>
      </c>
      <c r="C4">
        <v>44897.296000000002</v>
      </c>
      <c r="D4">
        <f>STDEV(C4:C6)</f>
        <v>5414.0290522869072</v>
      </c>
      <c r="E4">
        <f>D4/SQRT(3)</f>
        <v>3125.7911307383006</v>
      </c>
      <c r="G4" s="117" t="s">
        <v>223</v>
      </c>
      <c r="H4" t="s">
        <v>231</v>
      </c>
      <c r="I4">
        <v>40304.571666666663</v>
      </c>
    </row>
    <row r="5" spans="1:12" x14ac:dyDescent="0.2">
      <c r="A5" t="s">
        <v>231</v>
      </c>
      <c r="B5">
        <v>1322</v>
      </c>
      <c r="C5">
        <v>41681.338000000003</v>
      </c>
      <c r="G5" s="116" t="s">
        <v>224</v>
      </c>
      <c r="H5" t="s">
        <v>232</v>
      </c>
      <c r="I5">
        <v>15281.055333333332</v>
      </c>
    </row>
    <row r="6" spans="1:12" x14ac:dyDescent="0.2">
      <c r="A6" t="s">
        <v>231</v>
      </c>
      <c r="B6">
        <v>1089</v>
      </c>
      <c r="C6">
        <v>34335.080999999998</v>
      </c>
      <c r="G6" s="117" t="s">
        <v>225</v>
      </c>
      <c r="H6" t="s">
        <v>233</v>
      </c>
      <c r="I6">
        <v>29910.511333333332</v>
      </c>
    </row>
    <row r="7" spans="1:12" x14ac:dyDescent="0.2">
      <c r="A7" t="s">
        <v>232</v>
      </c>
      <c r="B7">
        <v>556</v>
      </c>
      <c r="C7">
        <v>17530.124</v>
      </c>
      <c r="D7">
        <f>STDEV(C7:C9)</f>
        <v>2057.2118822370576</v>
      </c>
      <c r="E7">
        <f>D7/SQRT(3)</f>
        <v>1187.7318339896619</v>
      </c>
      <c r="G7" s="117" t="s">
        <v>226</v>
      </c>
      <c r="H7" t="s">
        <v>234</v>
      </c>
      <c r="I7">
        <v>13021.477000000001</v>
      </c>
    </row>
    <row r="8" spans="1:12" x14ac:dyDescent="0.2">
      <c r="A8" t="s">
        <v>232</v>
      </c>
      <c r="B8">
        <v>428</v>
      </c>
      <c r="C8">
        <v>13494.412</v>
      </c>
      <c r="K8" s="186"/>
      <c r="L8" s="186" t="s">
        <v>4</v>
      </c>
    </row>
    <row r="9" spans="1:12" x14ac:dyDescent="0.2">
      <c r="A9" t="s">
        <v>232</v>
      </c>
      <c r="B9">
        <v>470</v>
      </c>
      <c r="C9">
        <v>14818.63</v>
      </c>
      <c r="K9" s="186" t="s">
        <v>257</v>
      </c>
      <c r="L9" s="186">
        <f>TTEST(C4:C6,C10:C12,1,3)</f>
        <v>2.934015557534056E-2</v>
      </c>
    </row>
    <row r="10" spans="1:12" x14ac:dyDescent="0.2">
      <c r="A10" t="s">
        <v>233</v>
      </c>
      <c r="B10">
        <v>927</v>
      </c>
      <c r="C10">
        <v>29227.383000000002</v>
      </c>
      <c r="D10">
        <f>STDEV(C10:C12)</f>
        <v>3471.6755469894269</v>
      </c>
      <c r="E10">
        <f>D10/SQRT(3)</f>
        <v>2004.372811593387</v>
      </c>
      <c r="K10" s="186" t="s">
        <v>258</v>
      </c>
      <c r="L10" s="186">
        <f>TTEST(C7:C9,C13:C15,1,3)</f>
        <v>9.449628868110449E-2</v>
      </c>
    </row>
    <row r="11" spans="1:12" x14ac:dyDescent="0.2">
      <c r="A11" t="s">
        <v>233</v>
      </c>
      <c r="B11">
        <v>1068</v>
      </c>
      <c r="C11">
        <v>33672.972000000002</v>
      </c>
    </row>
    <row r="12" spans="1:12" x14ac:dyDescent="0.2">
      <c r="A12" t="s">
        <v>233</v>
      </c>
      <c r="B12">
        <v>851</v>
      </c>
      <c r="C12">
        <v>26831.179</v>
      </c>
    </row>
    <row r="13" spans="1:12" x14ac:dyDescent="0.2">
      <c r="A13" t="s">
        <v>234</v>
      </c>
      <c r="B13">
        <v>413</v>
      </c>
      <c r="C13">
        <v>13021.477000000001</v>
      </c>
      <c r="D13">
        <f>STDEV(C13:C15)</f>
        <v>1008.9279999999999</v>
      </c>
      <c r="E13">
        <f>D13/SQRT(3)</f>
        <v>582.50485239295074</v>
      </c>
    </row>
    <row r="14" spans="1:12" x14ac:dyDescent="0.2">
      <c r="A14" t="s">
        <v>234</v>
      </c>
      <c r="B14">
        <v>381</v>
      </c>
      <c r="C14">
        <v>12012.549000000001</v>
      </c>
    </row>
    <row r="15" spans="1:12" x14ac:dyDescent="0.2">
      <c r="A15" t="s">
        <v>234</v>
      </c>
      <c r="B15">
        <v>445</v>
      </c>
      <c r="C15">
        <v>14030.405000000001</v>
      </c>
    </row>
    <row r="22" spans="1:12" x14ac:dyDescent="0.2">
      <c r="A22" t="s">
        <v>235</v>
      </c>
      <c r="B22">
        <v>951</v>
      </c>
      <c r="C22">
        <v>29984.079000000002</v>
      </c>
      <c r="D22">
        <f>STDEV(C22:C24)</f>
        <v>10200.512682054288</v>
      </c>
      <c r="E22">
        <f>D22/SQRT(3)</f>
        <v>5889.2687428562349</v>
      </c>
      <c r="G22" s="116" t="s">
        <v>227</v>
      </c>
      <c r="H22" t="s">
        <v>235</v>
      </c>
      <c r="I22">
        <v>38801.689333333336</v>
      </c>
      <c r="K22" s="186"/>
      <c r="L22" s="186" t="s">
        <v>256</v>
      </c>
    </row>
    <row r="23" spans="1:12" x14ac:dyDescent="0.2">
      <c r="A23" t="s">
        <v>235</v>
      </c>
      <c r="B23">
        <v>1156</v>
      </c>
      <c r="C23">
        <v>36447.523999999998</v>
      </c>
      <c r="G23" s="116" t="s">
        <v>228</v>
      </c>
      <c r="H23" t="s">
        <v>236</v>
      </c>
      <c r="I23">
        <v>21723.481</v>
      </c>
      <c r="K23" s="186" t="s">
        <v>259</v>
      </c>
      <c r="L23" s="186">
        <f>TTEST(C22:C24,C28:C30,1,3)</f>
        <v>0.12473000639520967</v>
      </c>
    </row>
    <row r="24" spans="1:12" x14ac:dyDescent="0.2">
      <c r="A24" t="s">
        <v>235</v>
      </c>
      <c r="B24">
        <v>1585</v>
      </c>
      <c r="C24">
        <v>49973.464999999997</v>
      </c>
      <c r="G24" s="116" t="s">
        <v>229</v>
      </c>
      <c r="H24" t="s">
        <v>237</v>
      </c>
      <c r="I24">
        <v>29427.066666666669</v>
      </c>
      <c r="K24" s="186" t="s">
        <v>260</v>
      </c>
      <c r="L24" s="186">
        <f>TTEST(C25:C27,C31:C33,1,3)</f>
        <v>4.1713533093092739E-2</v>
      </c>
    </row>
    <row r="25" spans="1:12" x14ac:dyDescent="0.2">
      <c r="A25" t="s">
        <v>236</v>
      </c>
      <c r="B25">
        <v>740</v>
      </c>
      <c r="C25">
        <v>23331.46</v>
      </c>
      <c r="D25">
        <f>STDEV(C25:C27)</f>
        <v>2139.0980113409951</v>
      </c>
      <c r="E25">
        <f>D25/SQRT(3)</f>
        <v>1235.0088126707167</v>
      </c>
      <c r="G25" s="116" t="s">
        <v>230</v>
      </c>
      <c r="H25" t="s">
        <v>238</v>
      </c>
      <c r="I25">
        <v>17225.343666666668</v>
      </c>
    </row>
    <row r="26" spans="1:12" x14ac:dyDescent="0.2">
      <c r="A26" t="s">
        <v>236</v>
      </c>
      <c r="B26">
        <v>715</v>
      </c>
      <c r="C26">
        <v>22543.235000000001</v>
      </c>
    </row>
    <row r="27" spans="1:12" x14ac:dyDescent="0.2">
      <c r="A27" t="s">
        <v>236</v>
      </c>
      <c r="B27">
        <v>612</v>
      </c>
      <c r="C27">
        <v>19295.748</v>
      </c>
    </row>
    <row r="28" spans="1:12" x14ac:dyDescent="0.2">
      <c r="A28" t="s">
        <v>237</v>
      </c>
      <c r="B28">
        <v>1007</v>
      </c>
      <c r="C28">
        <v>31749.703000000001</v>
      </c>
      <c r="D28">
        <f>STDEV(C28:C30)</f>
        <v>4608.2341735986165</v>
      </c>
      <c r="E28">
        <f>D28/SQRT(3)</f>
        <v>2660.5652406159938</v>
      </c>
    </row>
    <row r="29" spans="1:12" x14ac:dyDescent="0.2">
      <c r="A29" t="s">
        <v>237</v>
      </c>
      <c r="B29">
        <v>765</v>
      </c>
      <c r="C29">
        <v>24119.685000000001</v>
      </c>
    </row>
    <row r="30" spans="1:12" x14ac:dyDescent="0.2">
      <c r="A30" t="s">
        <v>237</v>
      </c>
      <c r="B30">
        <v>1028</v>
      </c>
      <c r="C30">
        <v>32411.812000000002</v>
      </c>
    </row>
    <row r="31" spans="1:12" x14ac:dyDescent="0.2">
      <c r="A31" t="s">
        <v>238</v>
      </c>
      <c r="B31">
        <v>531</v>
      </c>
      <c r="C31">
        <v>16741.899000000001</v>
      </c>
      <c r="D31">
        <f>STDEV(C31:C33)</f>
        <v>2587.9400638533466</v>
      </c>
      <c r="E31">
        <f>D31/SQRT(3)</f>
        <v>1494.147892512347</v>
      </c>
    </row>
    <row r="32" spans="1:12" x14ac:dyDescent="0.2">
      <c r="A32" t="s">
        <v>238</v>
      </c>
      <c r="B32">
        <v>635</v>
      </c>
      <c r="C32">
        <v>20020.915000000001</v>
      </c>
    </row>
    <row r="33" spans="1:7" x14ac:dyDescent="0.2">
      <c r="A33" t="s">
        <v>238</v>
      </c>
      <c r="B33">
        <v>473</v>
      </c>
      <c r="C33">
        <v>14913.217000000001</v>
      </c>
      <c r="G33" t="s">
        <v>261</v>
      </c>
    </row>
    <row r="34" spans="1:7" x14ac:dyDescent="0.2">
      <c r="A34" t="s">
        <v>221</v>
      </c>
      <c r="C34">
        <v>12075.607</v>
      </c>
      <c r="D34" s="7">
        <f>STDEV(C34:C36)</f>
        <v>476.07745981930333</v>
      </c>
      <c r="E34">
        <f>D34/SQRT(3)</f>
        <v>274.86344958178802</v>
      </c>
      <c r="F34">
        <f>AVERAGE(C34:C36)</f>
        <v>11571.142999999998</v>
      </c>
      <c r="G34">
        <f>F34+E34</f>
        <v>11846.006449581786</v>
      </c>
    </row>
    <row r="35" spans="1:7" x14ac:dyDescent="0.2">
      <c r="A35" t="s">
        <v>221</v>
      </c>
      <c r="C35">
        <v>11508.084999999999</v>
      </c>
      <c r="G35">
        <f>F34-E34</f>
        <v>11296.27955041821</v>
      </c>
    </row>
    <row r="36" spans="1:7" x14ac:dyDescent="0.2">
      <c r="A36" t="s">
        <v>221</v>
      </c>
      <c r="C36">
        <v>11129.736999999999</v>
      </c>
    </row>
    <row r="37" spans="1:7" x14ac:dyDescent="0.2">
      <c r="A37" t="s">
        <v>193</v>
      </c>
      <c r="B37" s="7"/>
      <c r="C37" s="7">
        <v>116342.01</v>
      </c>
      <c r="D37" s="7">
        <f>STDEV(C37:C39)</f>
        <v>2358.6417611660213</v>
      </c>
      <c r="E37">
        <f>D37/SQRT(3)</f>
        <v>1361.7624557310955</v>
      </c>
    </row>
    <row r="38" spans="1:7" x14ac:dyDescent="0.2">
      <c r="A38" t="s">
        <v>193</v>
      </c>
      <c r="B38" s="7"/>
      <c r="C38" s="7">
        <v>120346.193</v>
      </c>
      <c r="D38" s="7"/>
    </row>
    <row r="39" spans="1:7" x14ac:dyDescent="0.2">
      <c r="A39" t="s">
        <v>193</v>
      </c>
      <c r="B39" s="116"/>
      <c r="C39" s="7">
        <v>120503.838</v>
      </c>
      <c r="D3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5C26-83A0-A444-BCF1-D9236DAEDFD3}">
  <dimension ref="A7:N25"/>
  <sheetViews>
    <sheetView workbookViewId="0">
      <selection activeCell="N14" sqref="N14"/>
    </sheetView>
  </sheetViews>
  <sheetFormatPr baseColWidth="10" defaultRowHeight="16" x14ac:dyDescent="0.2"/>
  <cols>
    <col min="1" max="1" width="13.1640625" customWidth="1"/>
  </cols>
  <sheetData>
    <row r="7" spans="1:14" x14ac:dyDescent="0.2">
      <c r="A7" s="1" t="s">
        <v>143</v>
      </c>
      <c r="B7" s="1" t="s">
        <v>62</v>
      </c>
      <c r="C7" s="1" t="s">
        <v>78</v>
      </c>
      <c r="D7" s="1" t="s">
        <v>144</v>
      </c>
      <c r="E7" s="1" t="s">
        <v>79</v>
      </c>
      <c r="G7" s="1" t="s">
        <v>150</v>
      </c>
      <c r="H7" s="1" t="s">
        <v>146</v>
      </c>
    </row>
    <row r="8" spans="1:14" x14ac:dyDescent="0.2">
      <c r="A8">
        <v>200</v>
      </c>
      <c r="B8">
        <v>22761.242999999999</v>
      </c>
      <c r="C8">
        <f>AVERAGE(B8:B10)</f>
        <v>18909.011999999999</v>
      </c>
      <c r="D8">
        <f>STDEV(B8:B10)</f>
        <v>3640.2502051223159</v>
      </c>
      <c r="E8">
        <f>D8/SQRT(3)</f>
        <v>2101.6994358449597</v>
      </c>
    </row>
    <row r="9" spans="1:14" x14ac:dyDescent="0.2">
      <c r="B9">
        <v>18439.488000000001</v>
      </c>
      <c r="G9" t="s">
        <v>151</v>
      </c>
    </row>
    <row r="10" spans="1:14" x14ac:dyDescent="0.2">
      <c r="B10">
        <v>15526.305</v>
      </c>
      <c r="J10" s="1" t="s">
        <v>152</v>
      </c>
      <c r="K10" s="1"/>
      <c r="L10" s="1" t="s">
        <v>0</v>
      </c>
      <c r="M10" s="1" t="s">
        <v>90</v>
      </c>
      <c r="N10" s="1" t="s">
        <v>15</v>
      </c>
    </row>
    <row r="11" spans="1:14" x14ac:dyDescent="0.2">
      <c r="A11">
        <v>400</v>
      </c>
      <c r="B11">
        <v>15718.383</v>
      </c>
      <c r="C11">
        <f>AVERAGE(B11:B13)</f>
        <v>17873.924999999999</v>
      </c>
      <c r="D11">
        <f>STDEV(B11:B13)</f>
        <v>4561.18785421332</v>
      </c>
      <c r="E11">
        <f>D11/SQRT(3)</f>
        <v>2633.4030354545121</v>
      </c>
      <c r="G11">
        <v>200</v>
      </c>
      <c r="H11">
        <f>TTEST(B8:B10,B17:B19,1,3)</f>
        <v>0.13360114894848218</v>
      </c>
      <c r="J11">
        <v>0.13360114894848218</v>
      </c>
      <c r="K11">
        <v>200</v>
      </c>
      <c r="L11">
        <v>1</v>
      </c>
      <c r="M11">
        <f>L11/3*0.05</f>
        <v>1.6666666666666666E-2</v>
      </c>
      <c r="N11" t="b">
        <f>IF(J11-M11&lt;0,TRUE)</f>
        <v>0</v>
      </c>
    </row>
    <row r="12" spans="1:14" x14ac:dyDescent="0.2">
      <c r="B12">
        <v>14790.005999999999</v>
      </c>
      <c r="G12">
        <v>400</v>
      </c>
      <c r="H12">
        <f>TTEST(B11:B13,B17:B19,1,3)</f>
        <v>0.24297697729090167</v>
      </c>
      <c r="J12">
        <v>0.24297697729090167</v>
      </c>
      <c r="K12">
        <v>400</v>
      </c>
      <c r="L12">
        <v>2</v>
      </c>
      <c r="M12">
        <f t="shared" ref="M12:M13" si="0">L12/3*0.05</f>
        <v>3.3333333333333333E-2</v>
      </c>
      <c r="N12" t="b">
        <f t="shared" ref="N12:N13" si="1">IF(J12-M12&lt;0,TRUE)</f>
        <v>0</v>
      </c>
    </row>
    <row r="13" spans="1:14" x14ac:dyDescent="0.2">
      <c r="B13">
        <v>23113.385999999999</v>
      </c>
      <c r="G13">
        <v>800</v>
      </c>
      <c r="H13">
        <f>TTEST(B14:B16,B17:B19,1,3)</f>
        <v>0.26388198475003594</v>
      </c>
      <c r="J13">
        <v>0.26388198475003594</v>
      </c>
      <c r="K13">
        <v>800</v>
      </c>
      <c r="L13">
        <v>3</v>
      </c>
      <c r="M13">
        <f t="shared" si="0"/>
        <v>0.05</v>
      </c>
      <c r="N13" t="b">
        <f>IF(J13-M13&lt;0,TRUE)</f>
        <v>0</v>
      </c>
    </row>
    <row r="14" spans="1:14" x14ac:dyDescent="0.2">
      <c r="A14">
        <v>800</v>
      </c>
      <c r="B14">
        <v>20168.189999999999</v>
      </c>
      <c r="C14">
        <v>17927.28</v>
      </c>
      <c r="D14">
        <f>STDEV(B14:B16)</f>
        <v>2743.1112619653336</v>
      </c>
      <c r="E14">
        <f>D14/SQRT(3)</f>
        <v>1583.7360255127794</v>
      </c>
    </row>
    <row r="15" spans="1:14" x14ac:dyDescent="0.2">
      <c r="B15">
        <v>15750.396000000001</v>
      </c>
    </row>
    <row r="16" spans="1:14" x14ac:dyDescent="0.2">
      <c r="B16">
        <v>15142.148999999999</v>
      </c>
    </row>
    <row r="17" spans="1:5" x14ac:dyDescent="0.2">
      <c r="A17" t="s">
        <v>145</v>
      </c>
      <c r="B17">
        <v>14554.89</v>
      </c>
      <c r="C17">
        <v>15454.53</v>
      </c>
      <c r="D17">
        <f>STDEV(B17:B19)</f>
        <v>2809.1249996395554</v>
      </c>
      <c r="E17">
        <f>D17/SQRT(3)</f>
        <v>1621.8490747292049</v>
      </c>
    </row>
    <row r="18" spans="1:5" x14ac:dyDescent="0.2">
      <c r="B18">
        <v>18603.27</v>
      </c>
    </row>
    <row r="19" spans="1:5" x14ac:dyDescent="0.2">
      <c r="B19">
        <v>13205.43</v>
      </c>
    </row>
    <row r="23" spans="1:5" x14ac:dyDescent="0.2">
      <c r="C23" s="118"/>
      <c r="D23" s="118"/>
    </row>
    <row r="24" spans="1:5" x14ac:dyDescent="0.2">
      <c r="C24" s="118"/>
      <c r="D24" s="118"/>
    </row>
    <row r="25" spans="1:5" x14ac:dyDescent="0.2">
      <c r="C25" s="118"/>
      <c r="D25" s="118"/>
    </row>
  </sheetData>
  <sortState xmlns:xlrd2="http://schemas.microsoft.com/office/spreadsheetml/2017/richdata2" ref="J11:K13">
    <sortCondition ref="J11"/>
  </sortState>
  <mergeCells count="1">
    <mergeCell ref="C23:D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751E-F2F7-314C-B85B-BE4EB26EDCDF}">
  <dimension ref="A5:W53"/>
  <sheetViews>
    <sheetView topLeftCell="I15" zoomScale="140" workbookViewId="0">
      <selection activeCell="W10" sqref="W10"/>
    </sheetView>
  </sheetViews>
  <sheetFormatPr baseColWidth="10" defaultRowHeight="16" x14ac:dyDescent="0.2"/>
  <cols>
    <col min="1" max="1" width="35.5" customWidth="1"/>
    <col min="9" max="9" width="12.1640625" bestFit="1" customWidth="1"/>
  </cols>
  <sheetData>
    <row r="5" spans="1:23" x14ac:dyDescent="0.2">
      <c r="A5" s="1" t="s">
        <v>63</v>
      </c>
      <c r="B5" s="1" t="s">
        <v>64</v>
      </c>
      <c r="C5" s="1"/>
      <c r="D5" s="1" t="s">
        <v>62</v>
      </c>
      <c r="E5" s="1" t="s">
        <v>78</v>
      </c>
      <c r="F5" s="1" t="s">
        <v>80</v>
      </c>
      <c r="G5" s="1" t="s">
        <v>79</v>
      </c>
      <c r="H5" s="1"/>
      <c r="I5" s="1" t="s">
        <v>87</v>
      </c>
      <c r="J5" s="1" t="s">
        <v>146</v>
      </c>
      <c r="M5" s="1" t="s">
        <v>183</v>
      </c>
      <c r="N5" s="1" t="s">
        <v>64</v>
      </c>
      <c r="O5" s="1" t="s">
        <v>0</v>
      </c>
      <c r="P5" s="1" t="s">
        <v>121</v>
      </c>
      <c r="Q5" s="1" t="s">
        <v>15</v>
      </c>
      <c r="R5" s="1"/>
      <c r="S5" s="1" t="s">
        <v>91</v>
      </c>
      <c r="T5" s="1" t="s">
        <v>16</v>
      </c>
      <c r="U5" s="1"/>
      <c r="V5" s="1" t="s">
        <v>142</v>
      </c>
      <c r="W5" s="1" t="s">
        <v>17</v>
      </c>
    </row>
    <row r="6" spans="1:23" x14ac:dyDescent="0.2">
      <c r="A6" t="s">
        <v>122</v>
      </c>
      <c r="B6" s="174">
        <v>289</v>
      </c>
      <c r="C6" s="175"/>
      <c r="D6">
        <v>69147.032999999996</v>
      </c>
      <c r="E6" s="7">
        <f>AVERAGE(D6:D8)</f>
        <v>66166.466</v>
      </c>
      <c r="F6" s="7">
        <f>STDEV(D6:D8)</f>
        <v>3040.5849403818638</v>
      </c>
      <c r="G6" s="7">
        <f>F6/SQRT(3)</f>
        <v>1755.4825338233913</v>
      </c>
      <c r="I6" t="s">
        <v>11</v>
      </c>
    </row>
    <row r="7" spans="1:23" x14ac:dyDescent="0.2">
      <c r="B7" s="176"/>
      <c r="C7" s="177"/>
      <c r="D7">
        <v>66283.142999999996</v>
      </c>
      <c r="O7" t="s">
        <v>13</v>
      </c>
      <c r="T7" s="1"/>
    </row>
    <row r="8" spans="1:23" x14ac:dyDescent="0.2">
      <c r="B8" s="178"/>
      <c r="C8" s="179"/>
      <c r="D8">
        <v>63069.222000000002</v>
      </c>
    </row>
    <row r="9" spans="1:23" x14ac:dyDescent="0.2">
      <c r="A9" t="s">
        <v>123</v>
      </c>
      <c r="B9" s="174">
        <v>294</v>
      </c>
      <c r="C9" s="175"/>
      <c r="D9">
        <v>100554.36</v>
      </c>
      <c r="E9" s="7">
        <f>AVERAGE(D9:D11)</f>
        <v>96046.384999999995</v>
      </c>
      <c r="F9" s="7">
        <f>STDEV(D9:D11)</f>
        <v>3907.9418337161837</v>
      </c>
      <c r="G9" s="7">
        <f>F9/SQRT(3)</f>
        <v>2256.2512696734384</v>
      </c>
      <c r="I9">
        <v>289</v>
      </c>
      <c r="J9">
        <f>TTEST(D15:D17,D6:D8,1,3)</f>
        <v>2.1846111642627293E-2</v>
      </c>
      <c r="M9">
        <f>J11</f>
        <v>3.0938840362401866E-4</v>
      </c>
      <c r="N9">
        <v>328</v>
      </c>
      <c r="O9">
        <v>1</v>
      </c>
      <c r="P9">
        <f>O9/2*0.05</f>
        <v>2.5000000000000001E-2</v>
      </c>
      <c r="Q9" t="b">
        <f>IF(M9-P9&lt;0, TRUE)</f>
        <v>1</v>
      </c>
      <c r="S9">
        <f>O9/2*0.01</f>
        <v>5.0000000000000001E-3</v>
      </c>
      <c r="T9" t="b">
        <f>IF(M9-S9&lt;0,TRUE)</f>
        <v>1</v>
      </c>
      <c r="V9">
        <f>O9/2*0.001</f>
        <v>5.0000000000000001E-4</v>
      </c>
      <c r="W9" t="b">
        <f>IF(M9-V9&lt;0,TRUE)</f>
        <v>1</v>
      </c>
    </row>
    <row r="10" spans="1:23" x14ac:dyDescent="0.2">
      <c r="B10" s="176"/>
      <c r="C10" s="177"/>
      <c r="D10">
        <v>93967.413</v>
      </c>
      <c r="I10">
        <v>294</v>
      </c>
      <c r="J10">
        <f>TTEST(D15:D17,D9:D11,1,3)</f>
        <v>4.1617178372135209E-4</v>
      </c>
      <c r="M10">
        <f>J10</f>
        <v>4.1617178372135209E-4</v>
      </c>
      <c r="N10">
        <v>294</v>
      </c>
      <c r="O10">
        <v>2</v>
      </c>
      <c r="P10">
        <f>O10/2*0.05</f>
        <v>0.05</v>
      </c>
      <c r="Q10" t="b">
        <f t="shared" ref="Q10" si="0">IF(M10-P10&lt;0, TRUE)</f>
        <v>1</v>
      </c>
      <c r="S10">
        <f>O10/2*0.01</f>
        <v>0.01</v>
      </c>
      <c r="T10" t="b">
        <f t="shared" ref="T10" si="1">IF(M10-S10&lt;0,TRUE)</f>
        <v>1</v>
      </c>
      <c r="V10">
        <f>O10/2*0.001</f>
        <v>1E-3</v>
      </c>
      <c r="W10" t="b">
        <f t="shared" ref="W10" si="2">IF(M10-V10&lt;0,TRUE)</f>
        <v>1</v>
      </c>
    </row>
    <row r="11" spans="1:23" x14ac:dyDescent="0.2">
      <c r="B11" s="178"/>
      <c r="C11" s="179"/>
      <c r="D11">
        <v>93617.381999999998</v>
      </c>
      <c r="I11">
        <v>328</v>
      </c>
      <c r="J11">
        <f>TTEST(D12:D14,D15:D17,1,3)</f>
        <v>3.0938840362401866E-4</v>
      </c>
    </row>
    <row r="12" spans="1:23" x14ac:dyDescent="0.2">
      <c r="A12" t="s">
        <v>124</v>
      </c>
      <c r="B12" s="174">
        <v>328</v>
      </c>
      <c r="C12" s="175"/>
      <c r="D12">
        <v>117769.52099999999</v>
      </c>
      <c r="E12" s="7">
        <f>AVERAGE(D12:D14)</f>
        <v>114714.705</v>
      </c>
      <c r="F12" s="7">
        <f>STDEV(D12:D14)</f>
        <v>2694.0944790203607</v>
      </c>
      <c r="G12" s="7">
        <f>F12/SQRT(3)</f>
        <v>1555.4361726846898</v>
      </c>
    </row>
    <row r="13" spans="1:23" x14ac:dyDescent="0.2">
      <c r="B13" s="176"/>
      <c r="C13" s="177"/>
      <c r="D13">
        <v>113696.433</v>
      </c>
      <c r="I13" t="s">
        <v>178</v>
      </c>
      <c r="J13">
        <f>TTEST(D6:D8,D12:D14,1,3)</f>
        <v>1.7998327120793184E-5</v>
      </c>
    </row>
    <row r="14" spans="1:23" x14ac:dyDescent="0.2">
      <c r="B14" s="178"/>
      <c r="C14" s="179"/>
      <c r="D14">
        <v>112678.16099999999</v>
      </c>
    </row>
    <row r="15" spans="1:23" x14ac:dyDescent="0.2">
      <c r="A15" t="s">
        <v>125</v>
      </c>
      <c r="B15" s="174">
        <v>329</v>
      </c>
      <c r="C15" s="175"/>
      <c r="D15">
        <v>47540.574000000001</v>
      </c>
      <c r="E15" s="7">
        <f>AVERAGE(D15:D17)</f>
        <v>53756.276000000005</v>
      </c>
      <c r="F15" s="7">
        <f>STDEV(D15:D17)</f>
        <v>5700.9640161400766</v>
      </c>
      <c r="G15" s="7">
        <f>F15/SQRT(3)</f>
        <v>3291.4531093588434</v>
      </c>
    </row>
    <row r="16" spans="1:23" x14ac:dyDescent="0.2">
      <c r="B16" s="176"/>
      <c r="C16" s="177"/>
      <c r="D16">
        <v>54986.688000000002</v>
      </c>
    </row>
    <row r="17" spans="1:23" x14ac:dyDescent="0.2">
      <c r="B17" s="178"/>
      <c r="C17" s="179"/>
      <c r="D17">
        <v>58741.565999999999</v>
      </c>
    </row>
    <row r="18" spans="1:23" x14ac:dyDescent="0.2">
      <c r="B18" s="120">
        <v>285</v>
      </c>
      <c r="C18" s="120"/>
      <c r="D18">
        <v>108732.357</v>
      </c>
      <c r="E18" s="7">
        <f>AVERAGE(D18:D20)</f>
        <v>129267.50900000001</v>
      </c>
      <c r="F18" s="7">
        <f>STDEV(D18:D20)</f>
        <v>18743.010202786467</v>
      </c>
      <c r="G18" s="7">
        <f>F18/SQRT(3)</f>
        <v>10821.28198600267</v>
      </c>
    </row>
    <row r="19" spans="1:23" x14ac:dyDescent="0.2">
      <c r="B19" s="120"/>
      <c r="C19" s="120"/>
      <c r="D19">
        <v>133616.37899999999</v>
      </c>
    </row>
    <row r="20" spans="1:23" x14ac:dyDescent="0.2">
      <c r="B20" s="120"/>
      <c r="C20" s="120"/>
      <c r="D20">
        <v>145453.791</v>
      </c>
    </row>
    <row r="21" spans="1:23" x14ac:dyDescent="0.2">
      <c r="B21" s="173" t="s">
        <v>194</v>
      </c>
      <c r="C21" s="120"/>
      <c r="D21">
        <v>12505.653</v>
      </c>
      <c r="E21" s="7">
        <f>AVERAGE(D21:D23)</f>
        <v>12473.832</v>
      </c>
      <c r="F21" s="7">
        <f>STDEV(D21:D23)</f>
        <v>525.76920715557355</v>
      </c>
      <c r="G21" s="7">
        <f>F21/SQRT(3)</f>
        <v>303.55299328288652</v>
      </c>
      <c r="I21">
        <f>E21-G21</f>
        <v>12170.279006717114</v>
      </c>
    </row>
    <row r="22" spans="1:23" x14ac:dyDescent="0.2">
      <c r="B22" s="120"/>
      <c r="C22" s="120"/>
      <c r="D22">
        <v>11932.875</v>
      </c>
      <c r="I22">
        <f>E21+G21</f>
        <v>12777.384993282887</v>
      </c>
    </row>
    <row r="23" spans="1:23" x14ac:dyDescent="0.2">
      <c r="B23" s="120"/>
      <c r="C23" s="120"/>
      <c r="D23">
        <v>12982.968000000001</v>
      </c>
    </row>
    <row r="26" spans="1:23" x14ac:dyDescent="0.2">
      <c r="A26" t="s">
        <v>126</v>
      </c>
      <c r="B26" s="125" t="s">
        <v>1</v>
      </c>
      <c r="C26" s="126"/>
      <c r="D26">
        <v>57032.571088240002</v>
      </c>
      <c r="E26" s="7">
        <f>AVERAGE(D26:D28)</f>
        <v>62290.314051920002</v>
      </c>
      <c r="F26" s="7">
        <f>STDEV(D26:D28)</f>
        <v>9503.4062982262312</v>
      </c>
      <c r="G26" s="7">
        <f>F26/SQRT(3)</f>
        <v>5486.7941844993002</v>
      </c>
      <c r="I26" s="1" t="s">
        <v>87</v>
      </c>
      <c r="M26" s="1" t="s">
        <v>183</v>
      </c>
      <c r="N26" s="1" t="s">
        <v>64</v>
      </c>
      <c r="O26" s="1" t="s">
        <v>0</v>
      </c>
      <c r="P26" s="1" t="s">
        <v>121</v>
      </c>
      <c r="Q26" s="1" t="s">
        <v>15</v>
      </c>
      <c r="R26" s="1"/>
      <c r="S26" s="1" t="s">
        <v>91</v>
      </c>
      <c r="T26" s="1" t="s">
        <v>16</v>
      </c>
      <c r="U26" s="1"/>
      <c r="V26" s="1" t="s">
        <v>142</v>
      </c>
      <c r="W26" s="1" t="s">
        <v>17</v>
      </c>
    </row>
    <row r="27" spans="1:23" x14ac:dyDescent="0.2">
      <c r="B27" s="127"/>
      <c r="C27" s="128"/>
      <c r="D27">
        <v>56577.612812440006</v>
      </c>
      <c r="I27" t="s">
        <v>12</v>
      </c>
      <c r="O27" t="s">
        <v>13</v>
      </c>
    </row>
    <row r="28" spans="1:23" x14ac:dyDescent="0.2">
      <c r="B28" s="129"/>
      <c r="C28" s="130"/>
      <c r="D28">
        <v>73260.758255080014</v>
      </c>
    </row>
    <row r="29" spans="1:23" x14ac:dyDescent="0.2">
      <c r="A29" t="s">
        <v>127</v>
      </c>
      <c r="B29" s="125" t="s">
        <v>2</v>
      </c>
      <c r="C29" s="126"/>
      <c r="D29">
        <v>76943.032854800011</v>
      </c>
      <c r="E29" s="7">
        <f>AVERAGE(D29:D31)</f>
        <v>78795.393030893334</v>
      </c>
      <c r="F29" s="7">
        <f>STDEV(D29:D31)</f>
        <v>6871.6966007072242</v>
      </c>
      <c r="G29" s="7">
        <f>F29/SQRT(3)</f>
        <v>3967.3758822077525</v>
      </c>
      <c r="I29">
        <v>290</v>
      </c>
      <c r="J29">
        <f>TTEST(D26:D28,D35:D37,1,3)</f>
        <v>4.3588153872913442E-3</v>
      </c>
      <c r="M29">
        <v>3.1185806214100857E-4</v>
      </c>
      <c r="N29">
        <v>332</v>
      </c>
      <c r="O29">
        <v>1</v>
      </c>
      <c r="P29">
        <f>O29/2*0.05</f>
        <v>2.5000000000000001E-2</v>
      </c>
      <c r="Q29" t="b">
        <f>IF(M29-P29&lt;0, TRUE)</f>
        <v>1</v>
      </c>
      <c r="S29">
        <f>O29/2*0.01</f>
        <v>5.0000000000000001E-3</v>
      </c>
      <c r="T29" t="b">
        <f>IF(M29-S29&lt;0,TRUE)</f>
        <v>1</v>
      </c>
      <c r="V29">
        <f>O29/2*0.001</f>
        <v>5.0000000000000001E-4</v>
      </c>
      <c r="W29" t="b">
        <f>IF(M29-V29&lt;0,TRUE)</f>
        <v>1</v>
      </c>
    </row>
    <row r="30" spans="1:23" x14ac:dyDescent="0.2">
      <c r="B30" s="127"/>
      <c r="C30" s="128"/>
      <c r="D30">
        <v>73039.748105840001</v>
      </c>
      <c r="I30">
        <v>301</v>
      </c>
      <c r="J30">
        <f>TTEST(D29:D31,D35:D37,1,3)</f>
        <v>5.2546129995986214E-4</v>
      </c>
      <c r="M30">
        <v>5.2546129995986214E-4</v>
      </c>
      <c r="N30">
        <v>301</v>
      </c>
      <c r="O30">
        <v>2</v>
      </c>
      <c r="P30">
        <f>O30/2*0.05</f>
        <v>0.05</v>
      </c>
      <c r="Q30" t="b">
        <f t="shared" ref="Q30:Q31" si="3">IF(M30-P30&lt;0, TRUE)</f>
        <v>1</v>
      </c>
      <c r="S30">
        <f>O30/2*0.01</f>
        <v>0.01</v>
      </c>
      <c r="T30" t="b">
        <f t="shared" ref="T30:T31" si="4">IF(M30-S30&lt;0,TRUE)</f>
        <v>1</v>
      </c>
      <c r="V30">
        <f>O30/2*0.001</f>
        <v>1E-3</v>
      </c>
      <c r="W30" t="b">
        <f t="shared" ref="W30:W31" si="5">IF(M30-V30&lt;0,TRUE)</f>
        <v>1</v>
      </c>
    </row>
    <row r="31" spans="1:23" x14ac:dyDescent="0.2">
      <c r="B31" s="129"/>
      <c r="C31" s="130"/>
      <c r="D31">
        <v>86403.398132040005</v>
      </c>
      <c r="I31">
        <v>332</v>
      </c>
      <c r="J31">
        <f>TTEST(D32:D34,D35:D37,1,3)</f>
        <v>3.1185806214100857E-4</v>
      </c>
    </row>
    <row r="32" spans="1:23" x14ac:dyDescent="0.2">
      <c r="A32" t="s">
        <v>128</v>
      </c>
      <c r="B32" s="125">
        <v>332</v>
      </c>
      <c r="C32" s="126"/>
      <c r="D32">
        <v>120419.2936018</v>
      </c>
      <c r="E32" s="7">
        <f>AVERAGE(D32:D34)</f>
        <v>111798.32218717334</v>
      </c>
      <c r="F32" s="7">
        <f>STDEV(D32:D34)</f>
        <v>7821.7139450852319</v>
      </c>
      <c r="G32" s="7">
        <f>F32/SQRT(3)</f>
        <v>4515.8686517192082</v>
      </c>
    </row>
    <row r="33" spans="1:10" x14ac:dyDescent="0.2">
      <c r="B33" s="127"/>
      <c r="C33" s="128"/>
      <c r="D33">
        <v>109819.86305344</v>
      </c>
      <c r="I33" t="s">
        <v>179</v>
      </c>
      <c r="J33">
        <f>TTEST(D26:D28,D32:D34,1,3)</f>
        <v>1.2752095805631143E-3</v>
      </c>
    </row>
    <row r="34" spans="1:10" x14ac:dyDescent="0.2">
      <c r="B34" s="129"/>
      <c r="C34" s="130"/>
      <c r="D34">
        <v>105155.80990628002</v>
      </c>
    </row>
    <row r="35" spans="1:10" x14ac:dyDescent="0.2">
      <c r="A35" t="s">
        <v>129</v>
      </c>
      <c r="B35" s="125" t="s">
        <v>10</v>
      </c>
      <c r="C35" s="126"/>
      <c r="D35">
        <v>18437.456273720003</v>
      </c>
      <c r="E35" s="7">
        <f>AVERAGE(D35:D37)</f>
        <v>17121.074472146665</v>
      </c>
      <c r="F35" s="7">
        <f>STDEV(D35:D37)</f>
        <v>3195.8698420740816</v>
      </c>
      <c r="G35" s="7">
        <f>F35/SQRT(3)</f>
        <v>1845.136313616478</v>
      </c>
    </row>
    <row r="36" spans="1:10" x14ac:dyDescent="0.2">
      <c r="B36" s="127"/>
      <c r="C36" s="128"/>
      <c r="D36">
        <v>13477.261649239999</v>
      </c>
    </row>
    <row r="37" spans="1:10" x14ac:dyDescent="0.2">
      <c r="B37" s="129"/>
      <c r="C37" s="130"/>
      <c r="D37">
        <v>19448.505493479999</v>
      </c>
    </row>
    <row r="38" spans="1:10" x14ac:dyDescent="0.2">
      <c r="A38" t="s">
        <v>195</v>
      </c>
      <c r="B38" s="120">
        <v>285</v>
      </c>
      <c r="C38" s="120"/>
      <c r="D38" s="4">
        <v>107288.04983367999</v>
      </c>
      <c r="E38">
        <f>AVERAGE(D38:D40)</f>
        <v>116911.52346402667</v>
      </c>
      <c r="F38">
        <f>STDEV(D38:D40)</f>
        <v>17411.568303800239</v>
      </c>
      <c r="G38">
        <f>F38/SQRT(3)</f>
        <v>10052.573647212625</v>
      </c>
    </row>
    <row r="39" spans="1:10" x14ac:dyDescent="0.2">
      <c r="B39" s="120"/>
      <c r="C39" s="120"/>
      <c r="D39" s="4">
        <v>106435.87079432</v>
      </c>
    </row>
    <row r="40" spans="1:10" x14ac:dyDescent="0.2">
      <c r="B40" s="120"/>
      <c r="C40" s="120"/>
      <c r="D40" s="4">
        <v>137010.64976408001</v>
      </c>
    </row>
    <row r="41" spans="1:10" x14ac:dyDescent="0.2">
      <c r="A41" t="s">
        <v>120</v>
      </c>
      <c r="B41" s="121" t="s">
        <v>109</v>
      </c>
      <c r="C41" s="121"/>
      <c r="D41" s="4">
        <v>8742.5345643199998</v>
      </c>
      <c r="E41">
        <f>AVERAGE(D41:D43)</f>
        <v>8262.4691990533338</v>
      </c>
      <c r="F41">
        <f>STDEV(D41:D43)</f>
        <v>428.31270417401601</v>
      </c>
      <c r="G41">
        <f>F41/SQRT(3)</f>
        <v>247.2864550522047</v>
      </c>
      <c r="I41">
        <f>TTEST(D6:D8,D12:D14,1,3)</f>
        <v>1.7998327120793184E-5</v>
      </c>
    </row>
    <row r="42" spans="1:10" x14ac:dyDescent="0.2">
      <c r="B42" s="121"/>
      <c r="C42" s="121"/>
      <c r="D42" s="4">
        <v>7919.4573614400006</v>
      </c>
      <c r="E42" s="4"/>
      <c r="I42">
        <f>TTEST(D26:D28,D32:D34,1,3)</f>
        <v>1.2752095805631143E-3</v>
      </c>
    </row>
    <row r="43" spans="1:10" x14ac:dyDescent="0.2">
      <c r="B43" s="122"/>
      <c r="C43" s="122"/>
      <c r="D43" s="4">
        <v>8125.4156714000001</v>
      </c>
      <c r="E43" s="4"/>
    </row>
    <row r="44" spans="1:10" x14ac:dyDescent="0.2">
      <c r="B44" s="112"/>
      <c r="C44" s="113"/>
    </row>
    <row r="45" spans="1:10" x14ac:dyDescent="0.2">
      <c r="B45" s="108"/>
      <c r="C45" s="109"/>
      <c r="G45">
        <f>E41+G41</f>
        <v>8509.7556541055383</v>
      </c>
    </row>
    <row r="46" spans="1:10" x14ac:dyDescent="0.2">
      <c r="B46" s="110"/>
      <c r="C46" s="111"/>
      <c r="G46">
        <f>E41-G41</f>
        <v>8015.1827440011293</v>
      </c>
    </row>
    <row r="47" spans="1:10" x14ac:dyDescent="0.2">
      <c r="B47" s="112"/>
      <c r="C47" s="113"/>
    </row>
    <row r="48" spans="1:10" x14ac:dyDescent="0.2">
      <c r="B48" s="108"/>
      <c r="C48" s="109"/>
    </row>
    <row r="49" spans="2:3" x14ac:dyDescent="0.2">
      <c r="B49" s="110"/>
      <c r="C49" s="111"/>
    </row>
    <row r="50" spans="2:3" x14ac:dyDescent="0.2">
      <c r="B50" s="112"/>
      <c r="C50" s="113"/>
    </row>
    <row r="51" spans="2:3" x14ac:dyDescent="0.2">
      <c r="B51" s="108"/>
      <c r="C51" s="109"/>
    </row>
    <row r="52" spans="2:3" x14ac:dyDescent="0.2">
      <c r="B52" s="110"/>
      <c r="C52" s="111"/>
    </row>
    <row r="53" spans="2:3" x14ac:dyDescent="0.2">
      <c r="B53" s="112"/>
      <c r="C53" s="113"/>
    </row>
  </sheetData>
  <sortState xmlns:xlrd2="http://schemas.microsoft.com/office/spreadsheetml/2017/richdata2" ref="M29:N31">
    <sortCondition ref="M29"/>
  </sortState>
  <mergeCells count="12">
    <mergeCell ref="B6:C8"/>
    <mergeCell ref="B9:C11"/>
    <mergeCell ref="B26:C28"/>
    <mergeCell ref="B29:C31"/>
    <mergeCell ref="B32:C34"/>
    <mergeCell ref="B18:C20"/>
    <mergeCell ref="B21:C23"/>
    <mergeCell ref="B38:C40"/>
    <mergeCell ref="B41:C43"/>
    <mergeCell ref="B35:C37"/>
    <mergeCell ref="B12:C14"/>
    <mergeCell ref="B15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 1B</vt:lpstr>
      <vt:lpstr>Fig 2C</vt:lpstr>
      <vt:lpstr>Fig 3 B</vt:lpstr>
      <vt:lpstr>Fig 3 C</vt:lpstr>
      <vt:lpstr>Fig 4 B</vt:lpstr>
      <vt:lpstr>Fig 4C</vt:lpstr>
      <vt:lpstr>Fig 5 B</vt:lpstr>
      <vt:lpstr>Supp Fig 1</vt:lpstr>
      <vt:lpstr>Supp Fig 4B</vt:lpstr>
      <vt:lpstr>Supp Fig 5</vt:lpstr>
      <vt:lpstr>Supp Fig 8</vt:lpstr>
      <vt:lpstr>Supp Fig 9</vt:lpstr>
      <vt:lpstr>Supp Note 1</vt:lpstr>
      <vt:lpstr>Supp Note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Stuart Verosloff</dc:creator>
  <cp:lastModifiedBy>Matthew Stuart Verosloff</cp:lastModifiedBy>
  <dcterms:created xsi:type="dcterms:W3CDTF">2020-08-16T20:12:41Z</dcterms:created>
  <dcterms:modified xsi:type="dcterms:W3CDTF">2021-02-15T13:46:50Z</dcterms:modified>
</cp:coreProperties>
</file>